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084336\Desktop\R7HPにあげる書類\"/>
    </mc:Choice>
  </mc:AlternateContent>
  <xr:revisionPtr revIDLastSave="0" documentId="13_ncr:1_{440B2BE0-94FE-4449-AF9E-E055E42A4B4E}" xr6:coauthVersionLast="47" xr6:coauthVersionMax="47" xr10:uidLastSave="{00000000-0000-0000-0000-000000000000}"/>
  <bookViews>
    <workbookView xWindow="-108" yWindow="-108" windowWidth="23256" windowHeight="12456" tabRatio="779" xr2:uid="{00000000-000D-0000-FFFF-FFFF00000000}"/>
  </bookViews>
  <sheets>
    <sheet name="使用申請書" sheetId="1" r:id="rId1"/>
    <sheet name="名簿" sheetId="6" r:id="rId2"/>
    <sheet name="日程" sheetId="10" r:id="rId3"/>
    <sheet name="食物アレルギー（団体責任者用）" sheetId="5" r:id="rId4"/>
    <sheet name="食物アレルギー（個人用）" sheetId="18" r:id="rId5"/>
    <sheet name="食物アレルギー（個人用２）" sheetId="20" state="hidden" r:id="rId6"/>
    <sheet name="食事" sheetId="14" r:id="rId7"/>
    <sheet name="研修材料" sheetId="16" r:id="rId8"/>
    <sheet name="施設使用料見積書" sheetId="21" r:id="rId9"/>
  </sheets>
  <definedNames>
    <definedName name="_xlnm._FilterDatabase" localSheetId="8" hidden="1">施設使用料見積書!$A$24:$N$34</definedName>
    <definedName name="_xlnm.Print_Area" localSheetId="7">研修材料!$A$2:$J$90</definedName>
    <definedName name="_xlnm.Print_Area" localSheetId="0">使用申請書!$A$2:$AK$40</definedName>
    <definedName name="_xlnm.Print_Area" localSheetId="8">施設使用料見積書!$A$2:$P$46</definedName>
    <definedName name="_xlnm.Print_Area" localSheetId="6">食事!$A$2:$K$37</definedName>
    <definedName name="_xlnm.Print_Area" localSheetId="4">'食物アレルギー（個人用）'!$B$2:$J$39</definedName>
    <definedName name="_xlnm.Print_Area" localSheetId="5">'食物アレルギー（個人用２）'!$A$2:$AU$38</definedName>
    <definedName name="_xlnm.Print_Area" localSheetId="3">'食物アレルギー（団体責任者用）'!$A$2:$M$36</definedName>
    <definedName name="_xlnm.Print_Area" localSheetId="2">日程!$C$2:$R$112</definedName>
    <definedName name="_xlnm.Print_Area" localSheetId="1">名簿!$A$2:$P$128</definedName>
    <definedName name="_xlnm.Print_Titles" localSheetId="7">研修材料!$2:$4</definedName>
    <definedName name="_xlnm.Print_Titles" localSheetId="2">日程!$2:$4</definedName>
    <definedName name="_xlnm.Print_Titles" localSheetId="1">名簿!$2:$8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5" i="6" l="1"/>
  <c r="X26" i="6"/>
  <c r="X27" i="6"/>
  <c r="X28" i="6"/>
  <c r="X29" i="6"/>
  <c r="X30" i="6"/>
  <c r="X24" i="6"/>
  <c r="V25" i="6"/>
  <c r="V26" i="6"/>
  <c r="V27" i="6"/>
  <c r="V28" i="6"/>
  <c r="V29" i="6"/>
  <c r="V30" i="6"/>
  <c r="V24" i="6"/>
  <c r="T25" i="6"/>
  <c r="T26" i="6"/>
  <c r="T27" i="6"/>
  <c r="T28" i="6"/>
  <c r="T29" i="6"/>
  <c r="T30" i="6"/>
  <c r="T24" i="6"/>
  <c r="AD22" i="6"/>
  <c r="AD21" i="6"/>
  <c r="AD20" i="6"/>
  <c r="AD19" i="6"/>
  <c r="AB22" i="6"/>
  <c r="AB21" i="6"/>
  <c r="AB20" i="6"/>
  <c r="AB19" i="6"/>
  <c r="Z22" i="6"/>
  <c r="Z21" i="6"/>
  <c r="Z20" i="6"/>
  <c r="Z19" i="6"/>
  <c r="X22" i="6"/>
  <c r="X21" i="6"/>
  <c r="X20" i="6"/>
  <c r="X19" i="6"/>
  <c r="V22" i="6"/>
  <c r="V21" i="6"/>
  <c r="V20" i="6"/>
  <c r="V19" i="6"/>
  <c r="T22" i="6"/>
  <c r="T21" i="6"/>
  <c r="T20" i="6"/>
  <c r="T19" i="6"/>
  <c r="K4" i="21"/>
  <c r="H11" i="18"/>
  <c r="D11" i="18"/>
  <c r="L17" i="1"/>
  <c r="C10" i="5" l="1"/>
  <c r="I12" i="5"/>
  <c r="C12" i="5"/>
  <c r="C11" i="5"/>
  <c r="M12" i="5" l="1"/>
  <c r="G12" i="5"/>
  <c r="J15" i="16" l="1"/>
  <c r="J14" i="16"/>
  <c r="G19" i="16"/>
  <c r="J19" i="16"/>
  <c r="L19" i="16"/>
  <c r="K40" i="21"/>
  <c r="K41" i="21"/>
  <c r="K42" i="21"/>
  <c r="K43" i="21"/>
  <c r="K44" i="21"/>
  <c r="K45" i="21"/>
  <c r="A45" i="21"/>
  <c r="AJ17" i="6"/>
  <c r="AI17" i="6"/>
  <c r="AG16" i="6"/>
  <c r="AF16" i="6"/>
  <c r="AD16" i="6"/>
  <c r="AC16" i="6"/>
  <c r="AA16" i="6"/>
  <c r="Z16" i="6"/>
  <c r="AB16" i="6" s="1"/>
  <c r="X16" i="6"/>
  <c r="W16" i="6"/>
  <c r="U16" i="6"/>
  <c r="T16" i="6"/>
  <c r="AG15" i="6"/>
  <c r="AF15" i="6"/>
  <c r="AD15" i="6"/>
  <c r="AC15" i="6"/>
  <c r="AA15" i="6"/>
  <c r="Z15" i="6"/>
  <c r="X15" i="6"/>
  <c r="W15" i="6"/>
  <c r="U15" i="6"/>
  <c r="T15" i="6"/>
  <c r="AG14" i="6"/>
  <c r="AF14" i="6"/>
  <c r="AD14" i="6"/>
  <c r="AC14" i="6"/>
  <c r="AA14" i="6"/>
  <c r="Z14" i="6"/>
  <c r="X14" i="6"/>
  <c r="W14" i="6"/>
  <c r="U14" i="6"/>
  <c r="T14" i="6"/>
  <c r="AG13" i="6"/>
  <c r="AF13" i="6"/>
  <c r="AD13" i="6"/>
  <c r="AC13" i="6"/>
  <c r="AA13" i="6"/>
  <c r="Z13" i="6"/>
  <c r="X13" i="6"/>
  <c r="W13" i="6"/>
  <c r="U13" i="6"/>
  <c r="T13" i="6"/>
  <c r="AG12" i="6"/>
  <c r="AF12" i="6"/>
  <c r="AD12" i="6"/>
  <c r="AC12" i="6"/>
  <c r="AA12" i="6"/>
  <c r="Z12" i="6"/>
  <c r="X12" i="6"/>
  <c r="W12" i="6"/>
  <c r="U12" i="6"/>
  <c r="T12" i="6"/>
  <c r="AG11" i="6"/>
  <c r="AF11" i="6"/>
  <c r="AD11" i="6"/>
  <c r="AC11" i="6"/>
  <c r="AA11" i="6"/>
  <c r="Z11" i="6"/>
  <c r="X11" i="6"/>
  <c r="W11" i="6"/>
  <c r="U11" i="6"/>
  <c r="T11" i="6"/>
  <c r="AG10" i="6"/>
  <c r="AF10" i="6"/>
  <c r="AD10" i="6"/>
  <c r="AC10" i="6"/>
  <c r="AA10" i="6"/>
  <c r="Z10" i="6"/>
  <c r="X10" i="6"/>
  <c r="W10" i="6"/>
  <c r="U10" i="6"/>
  <c r="T10" i="6"/>
  <c r="AJ9" i="6"/>
  <c r="AI9" i="6"/>
  <c r="AG9" i="6"/>
  <c r="AF9" i="6"/>
  <c r="AD9" i="6"/>
  <c r="AC9" i="6"/>
  <c r="AA9" i="6"/>
  <c r="Z9" i="6"/>
  <c r="X9" i="6"/>
  <c r="W9" i="6"/>
  <c r="U9" i="6"/>
  <c r="T9" i="6"/>
  <c r="Y9" i="6" l="1"/>
  <c r="AB15" i="6"/>
  <c r="Y16" i="6"/>
  <c r="AE15" i="6"/>
  <c r="Y11" i="6"/>
  <c r="AB14" i="6"/>
  <c r="AK9" i="6"/>
  <c r="AB11" i="6"/>
  <c r="V13" i="6"/>
  <c r="AB12" i="6"/>
  <c r="AM11" i="6"/>
  <c r="AE9" i="6"/>
  <c r="Y10" i="6"/>
  <c r="AB9" i="6"/>
  <c r="AL14" i="6"/>
  <c r="V11" i="6"/>
  <c r="AH11" i="6"/>
  <c r="Y13" i="6"/>
  <c r="V9" i="6"/>
  <c r="AH9" i="6"/>
  <c r="AE16" i="6"/>
  <c r="AE13" i="6"/>
  <c r="V16" i="6"/>
  <c r="T17" i="6"/>
  <c r="AD17" i="6"/>
  <c r="AB10" i="6"/>
  <c r="Y12" i="6"/>
  <c r="AM10" i="6"/>
  <c r="AF17" i="6"/>
  <c r="V12" i="6"/>
  <c r="AL12" i="6"/>
  <c r="AB13" i="6"/>
  <c r="Y14" i="6"/>
  <c r="W17" i="6"/>
  <c r="AH10" i="6"/>
  <c r="AM14" i="6"/>
  <c r="AL15" i="6"/>
  <c r="X17" i="6"/>
  <c r="AL10" i="6"/>
  <c r="AL11" i="6"/>
  <c r="AH12" i="6"/>
  <c r="V15" i="6"/>
  <c r="Y15" i="6"/>
  <c r="AL16" i="6"/>
  <c r="AP16" i="6" s="1"/>
  <c r="Z17" i="6"/>
  <c r="AM13" i="6"/>
  <c r="AL13" i="6"/>
  <c r="AE10" i="6"/>
  <c r="AE12" i="6"/>
  <c r="V14" i="6"/>
  <c r="AE14" i="6"/>
  <c r="AM12" i="6"/>
  <c r="AH13" i="6"/>
  <c r="U17" i="6"/>
  <c r="AC17" i="6"/>
  <c r="V10" i="6"/>
  <c r="AE11" i="6"/>
  <c r="AH15" i="6"/>
  <c r="AH14" i="6"/>
  <c r="AM15" i="6"/>
  <c r="AH16" i="6"/>
  <c r="AG17" i="6"/>
  <c r="AM16" i="6"/>
  <c r="AA17" i="6"/>
  <c r="AP9" i="6" l="1"/>
  <c r="AB17" i="6"/>
  <c r="AP13" i="6"/>
  <c r="AP14" i="6"/>
  <c r="AR14" i="6" s="1"/>
  <c r="AN14" i="6"/>
  <c r="V17" i="6"/>
  <c r="AP11" i="6"/>
  <c r="Y17" i="6"/>
  <c r="AQ10" i="6"/>
  <c r="AS10" i="6" s="1"/>
  <c r="AE17" i="6"/>
  <c r="AP12" i="6"/>
  <c r="AH17" i="6"/>
  <c r="AN10" i="6"/>
  <c r="AP10" i="6"/>
  <c r="AR10" i="6" s="1"/>
  <c r="AP15" i="6"/>
  <c r="AO14" i="6"/>
  <c r="AQ14" i="6"/>
  <c r="AS14" i="6" s="1"/>
  <c r="AO10" i="6"/>
  <c r="G61" i="16" l="1"/>
  <c r="G62" i="16"/>
  <c r="G63" i="16"/>
  <c r="G64" i="16"/>
  <c r="G65" i="16"/>
  <c r="G66" i="16"/>
  <c r="G67" i="16"/>
  <c r="G60" i="16"/>
  <c r="G12" i="16"/>
  <c r="G13" i="16"/>
  <c r="G14" i="16"/>
  <c r="G15" i="16"/>
  <c r="G16" i="16"/>
  <c r="G17" i="16"/>
  <c r="G18" i="16"/>
  <c r="G11" i="16"/>
  <c r="F35" i="16"/>
  <c r="L42" i="16"/>
  <c r="L39" i="16"/>
  <c r="L35" i="16"/>
  <c r="L22" i="1"/>
  <c r="L23" i="1"/>
  <c r="L24" i="1"/>
  <c r="L26" i="1"/>
  <c r="L27" i="1"/>
  <c r="L28" i="1"/>
  <c r="R22" i="1"/>
  <c r="R23" i="1"/>
  <c r="R24" i="1"/>
  <c r="R26" i="1"/>
  <c r="R27" i="1"/>
  <c r="R28" i="1"/>
  <c r="F22" i="1"/>
  <c r="X22" i="1"/>
  <c r="AD22" i="1"/>
  <c r="AJ22" i="1"/>
  <c r="F23" i="1"/>
  <c r="X23" i="1"/>
  <c r="AD23" i="1"/>
  <c r="AJ23" i="1"/>
  <c r="F24" i="1"/>
  <c r="X24" i="1"/>
  <c r="AD24" i="1"/>
  <c r="AJ24" i="1"/>
  <c r="F25" i="1"/>
  <c r="L25" i="1"/>
  <c r="R25" i="1"/>
  <c r="X25" i="1"/>
  <c r="AD25" i="1"/>
  <c r="AJ25" i="1"/>
  <c r="F26" i="1"/>
  <c r="X26" i="1"/>
  <c r="AD26" i="1"/>
  <c r="AJ26" i="1"/>
  <c r="F27" i="1"/>
  <c r="X27" i="1"/>
  <c r="AD27" i="1"/>
  <c r="AJ27" i="1"/>
  <c r="F28" i="1"/>
  <c r="X28" i="1"/>
  <c r="AD28" i="1"/>
  <c r="AJ28" i="1"/>
  <c r="G52" i="16"/>
  <c r="G51" i="16"/>
  <c r="F36" i="16"/>
  <c r="F37" i="16"/>
  <c r="F38" i="16"/>
  <c r="F39" i="16"/>
  <c r="F40" i="16"/>
  <c r="F41" i="16"/>
  <c r="F42" i="16"/>
  <c r="F43" i="16"/>
  <c r="F44" i="16"/>
  <c r="F45" i="16"/>
  <c r="F46" i="16"/>
  <c r="F47" i="16"/>
  <c r="F48" i="16"/>
  <c r="V10" i="10"/>
  <c r="M9" i="10" l="1"/>
  <c r="K9" i="10"/>
  <c r="AV4" i="6"/>
  <c r="AA4" i="6"/>
  <c r="AU4" i="6"/>
  <c r="Z4" i="6"/>
  <c r="K10" i="10"/>
  <c r="F10" i="10"/>
  <c r="M10" i="10" s="1"/>
  <c r="AD17" i="1" l="1"/>
  <c r="G110" i="10" l="1"/>
  <c r="G109" i="10"/>
  <c r="G108" i="10"/>
  <c r="G107" i="10"/>
  <c r="G106" i="10"/>
  <c r="G105" i="10"/>
  <c r="G104" i="10"/>
  <c r="G103" i="10"/>
  <c r="G102" i="10"/>
  <c r="G101" i="10"/>
  <c r="G100" i="10"/>
  <c r="G92" i="10"/>
  <c r="G91" i="10"/>
  <c r="G90" i="10"/>
  <c r="G89" i="10"/>
  <c r="U89" i="10" s="1"/>
  <c r="G88" i="10"/>
  <c r="G87" i="10"/>
  <c r="G86" i="10"/>
  <c r="G85" i="10"/>
  <c r="U85" i="10" s="1"/>
  <c r="G84" i="10"/>
  <c r="G83" i="10"/>
  <c r="G82" i="10"/>
  <c r="G74" i="10"/>
  <c r="G73" i="10"/>
  <c r="G72" i="10"/>
  <c r="G71" i="10"/>
  <c r="U71" i="10" s="1"/>
  <c r="G70" i="10"/>
  <c r="V70" i="10" s="1"/>
  <c r="G69" i="10"/>
  <c r="G68" i="10"/>
  <c r="G67" i="10"/>
  <c r="U67" i="10" s="1"/>
  <c r="G66" i="10"/>
  <c r="U66" i="10" s="1"/>
  <c r="G65" i="10"/>
  <c r="G64" i="10"/>
  <c r="U64" i="10" s="1"/>
  <c r="G56" i="10"/>
  <c r="G55" i="10"/>
  <c r="G54" i="10"/>
  <c r="G53" i="10"/>
  <c r="U53" i="10" s="1"/>
  <c r="G52" i="10"/>
  <c r="G51" i="10"/>
  <c r="G50" i="10"/>
  <c r="G49" i="10"/>
  <c r="U49" i="10" s="1"/>
  <c r="G48" i="10"/>
  <c r="G47" i="10"/>
  <c r="G46" i="10"/>
  <c r="G29" i="10"/>
  <c r="G28" i="10"/>
  <c r="G30" i="10"/>
  <c r="G31" i="10"/>
  <c r="G32" i="10"/>
  <c r="G33" i="10"/>
  <c r="G34" i="10"/>
  <c r="G35" i="10"/>
  <c r="U35" i="10" s="1"/>
  <c r="G36" i="10"/>
  <c r="G37" i="10"/>
  <c r="G38" i="10"/>
  <c r="G39" i="10"/>
  <c r="G40" i="10"/>
  <c r="U99" i="10"/>
  <c r="W112" i="10"/>
  <c r="V112" i="10"/>
  <c r="U112" i="10"/>
  <c r="W111" i="10"/>
  <c r="V111" i="10"/>
  <c r="U111" i="10"/>
  <c r="W110" i="10"/>
  <c r="V110" i="10"/>
  <c r="U110" i="10"/>
  <c r="W109" i="10"/>
  <c r="V109" i="10"/>
  <c r="U109" i="10"/>
  <c r="W108" i="10"/>
  <c r="V108" i="10"/>
  <c r="U108" i="10"/>
  <c r="W107" i="10"/>
  <c r="V107" i="10"/>
  <c r="U107" i="10"/>
  <c r="W106" i="10"/>
  <c r="V106" i="10"/>
  <c r="U106" i="10"/>
  <c r="W105" i="10"/>
  <c r="V105" i="10"/>
  <c r="U105" i="10"/>
  <c r="W104" i="10"/>
  <c r="V104" i="10"/>
  <c r="U104" i="10"/>
  <c r="W103" i="10"/>
  <c r="V103" i="10"/>
  <c r="U103" i="10"/>
  <c r="W102" i="10"/>
  <c r="V102" i="10"/>
  <c r="U102" i="10"/>
  <c r="W101" i="10"/>
  <c r="V101" i="10"/>
  <c r="U101" i="10"/>
  <c r="W100" i="10"/>
  <c r="V100" i="10"/>
  <c r="U100" i="10"/>
  <c r="U113" i="10" s="1"/>
  <c r="O28" i="21" s="1"/>
  <c r="O29" i="21" s="1"/>
  <c r="W99" i="10"/>
  <c r="V99" i="10"/>
  <c r="W94" i="10"/>
  <c r="V94" i="10"/>
  <c r="U94" i="10"/>
  <c r="W93" i="10"/>
  <c r="V93" i="10"/>
  <c r="U93" i="10"/>
  <c r="W92" i="10"/>
  <c r="V92" i="10"/>
  <c r="U92" i="10"/>
  <c r="W91" i="10"/>
  <c r="V91" i="10"/>
  <c r="U91" i="10"/>
  <c r="W90" i="10"/>
  <c r="V90" i="10"/>
  <c r="U90" i="10"/>
  <c r="W89" i="10"/>
  <c r="V89" i="10"/>
  <c r="W88" i="10"/>
  <c r="V88" i="10"/>
  <c r="U88" i="10"/>
  <c r="W87" i="10"/>
  <c r="V87" i="10"/>
  <c r="U87" i="10"/>
  <c r="W86" i="10"/>
  <c r="V86" i="10"/>
  <c r="U86" i="10"/>
  <c r="W85" i="10"/>
  <c r="V85" i="10"/>
  <c r="W84" i="10"/>
  <c r="V84" i="10"/>
  <c r="U84" i="10"/>
  <c r="W83" i="10"/>
  <c r="V83" i="10"/>
  <c r="U83" i="10"/>
  <c r="W82" i="10"/>
  <c r="V82" i="10"/>
  <c r="U82" i="10"/>
  <c r="W81" i="10"/>
  <c r="V81" i="10"/>
  <c r="U81" i="10"/>
  <c r="W76" i="10"/>
  <c r="V76" i="10"/>
  <c r="U76" i="10"/>
  <c r="W75" i="10"/>
  <c r="V75" i="10"/>
  <c r="U75" i="10"/>
  <c r="W74" i="10"/>
  <c r="V74" i="10"/>
  <c r="U74" i="10"/>
  <c r="W73" i="10"/>
  <c r="V73" i="10"/>
  <c r="U73" i="10"/>
  <c r="W72" i="10"/>
  <c r="V72" i="10"/>
  <c r="U72" i="10"/>
  <c r="W71" i="10"/>
  <c r="V71" i="10"/>
  <c r="W70" i="10"/>
  <c r="U70" i="10"/>
  <c r="W69" i="10"/>
  <c r="V69" i="10"/>
  <c r="U69" i="10"/>
  <c r="W68" i="10"/>
  <c r="V68" i="10"/>
  <c r="U68" i="10"/>
  <c r="W67" i="10"/>
  <c r="V67" i="10"/>
  <c r="W66" i="10"/>
  <c r="V66" i="10"/>
  <c r="W65" i="10"/>
  <c r="V65" i="10"/>
  <c r="U65" i="10"/>
  <c r="W64" i="10"/>
  <c r="V64" i="10"/>
  <c r="W63" i="10"/>
  <c r="V63" i="10"/>
  <c r="U63" i="10"/>
  <c r="W46" i="10"/>
  <c r="W47" i="10"/>
  <c r="W48" i="10"/>
  <c r="W49" i="10"/>
  <c r="W50" i="10"/>
  <c r="W51" i="10"/>
  <c r="W52" i="10"/>
  <c r="W53" i="10"/>
  <c r="W54" i="10"/>
  <c r="W55" i="10"/>
  <c r="W56" i="10"/>
  <c r="W57" i="10"/>
  <c r="W58" i="10"/>
  <c r="W45" i="10"/>
  <c r="V46" i="10"/>
  <c r="V47" i="10"/>
  <c r="V48" i="10"/>
  <c r="V49" i="10"/>
  <c r="V50" i="10"/>
  <c r="V51" i="10"/>
  <c r="V52" i="10"/>
  <c r="V53" i="10"/>
  <c r="V54" i="10"/>
  <c r="V55" i="10"/>
  <c r="V56" i="10"/>
  <c r="V57" i="10"/>
  <c r="V58" i="10"/>
  <c r="V45" i="10"/>
  <c r="U46" i="10"/>
  <c r="U47" i="10"/>
  <c r="U48" i="10"/>
  <c r="U50" i="10"/>
  <c r="U51" i="10"/>
  <c r="U52" i="10"/>
  <c r="U54" i="10"/>
  <c r="U55" i="10"/>
  <c r="U56" i="10"/>
  <c r="U57" i="10"/>
  <c r="U58" i="10"/>
  <c r="U45" i="10"/>
  <c r="U11" i="10"/>
  <c r="W28" i="10"/>
  <c r="W29" i="10"/>
  <c r="W30" i="10"/>
  <c r="W31" i="10"/>
  <c r="W32" i="10"/>
  <c r="W34" i="10"/>
  <c r="W35" i="10"/>
  <c r="W36" i="10"/>
  <c r="W37" i="10"/>
  <c r="W38" i="10"/>
  <c r="W39" i="10"/>
  <c r="W40" i="10"/>
  <c r="W27" i="10"/>
  <c r="V28" i="10"/>
  <c r="V29" i="10"/>
  <c r="V30" i="10"/>
  <c r="V31" i="10"/>
  <c r="V32" i="10"/>
  <c r="V33" i="10"/>
  <c r="V34" i="10"/>
  <c r="V36" i="10"/>
  <c r="V37" i="10"/>
  <c r="V38" i="10"/>
  <c r="V39" i="10"/>
  <c r="V40" i="10"/>
  <c r="V27" i="10"/>
  <c r="U27" i="10"/>
  <c r="U28" i="10"/>
  <c r="U30" i="10"/>
  <c r="U33" i="10"/>
  <c r="U34" i="10"/>
  <c r="U37" i="10"/>
  <c r="U38" i="10"/>
  <c r="U39" i="10"/>
  <c r="U40" i="10"/>
  <c r="U9" i="10"/>
  <c r="W22" i="10"/>
  <c r="W10" i="10"/>
  <c r="W11" i="10"/>
  <c r="W12" i="10"/>
  <c r="W13" i="10"/>
  <c r="W14" i="10"/>
  <c r="W15" i="10"/>
  <c r="W16" i="10"/>
  <c r="W17" i="10"/>
  <c r="W18" i="10"/>
  <c r="W19" i="10"/>
  <c r="W20" i="10"/>
  <c r="W21" i="10"/>
  <c r="W9" i="10"/>
  <c r="V11" i="10"/>
  <c r="V12" i="10"/>
  <c r="V13" i="10"/>
  <c r="V14" i="10"/>
  <c r="V15" i="10"/>
  <c r="V16" i="10"/>
  <c r="V18" i="10"/>
  <c r="V19" i="10"/>
  <c r="V20" i="10"/>
  <c r="V21" i="10"/>
  <c r="V22" i="10"/>
  <c r="V9" i="10"/>
  <c r="U12" i="10"/>
  <c r="U15" i="10"/>
  <c r="U16" i="10"/>
  <c r="U17" i="10"/>
  <c r="U19" i="10"/>
  <c r="U20" i="10"/>
  <c r="U21" i="10"/>
  <c r="U22" i="10"/>
  <c r="G11" i="10"/>
  <c r="G21" i="10"/>
  <c r="G20" i="10"/>
  <c r="G19" i="10"/>
  <c r="G18" i="10"/>
  <c r="U18" i="10" s="1"/>
  <c r="G17" i="10"/>
  <c r="V17" i="10" s="1"/>
  <c r="G16" i="10"/>
  <c r="G15" i="10"/>
  <c r="G14" i="10"/>
  <c r="U14" i="10" s="1"/>
  <c r="G13" i="10"/>
  <c r="U13" i="10" s="1"/>
  <c r="G12" i="10"/>
  <c r="U77" i="10" l="1"/>
  <c r="K28" i="21" s="1"/>
  <c r="K29" i="21" s="1"/>
  <c r="W77" i="10"/>
  <c r="K32" i="21" s="1"/>
  <c r="K33" i="21" s="1"/>
  <c r="V95" i="10"/>
  <c r="M30" i="21" s="1"/>
  <c r="M31" i="21" s="1"/>
  <c r="W113" i="10"/>
  <c r="O32" i="21" s="1"/>
  <c r="O33" i="21" s="1"/>
  <c r="V113" i="10"/>
  <c r="O30" i="21" s="1"/>
  <c r="O31" i="21" s="1"/>
  <c r="U95" i="10"/>
  <c r="M28" i="21" s="1"/>
  <c r="M29" i="21" s="1"/>
  <c r="W95" i="10"/>
  <c r="M32" i="21" s="1"/>
  <c r="M33" i="21" s="1"/>
  <c r="V77" i="10"/>
  <c r="K30" i="21" s="1"/>
  <c r="K31" i="21" s="1"/>
  <c r="R9" i="21"/>
  <c r="R11" i="21" l="1"/>
  <c r="E24" i="21"/>
  <c r="E25" i="21"/>
  <c r="K39" i="21"/>
  <c r="A41" i="21"/>
  <c r="I41" i="21" s="1"/>
  <c r="A42" i="21"/>
  <c r="I42" i="21" s="1"/>
  <c r="A43" i="21"/>
  <c r="I43" i="21" s="1"/>
  <c r="M43" i="21" s="1"/>
  <c r="A44" i="21"/>
  <c r="I44" i="21" s="1"/>
  <c r="M44" i="21" s="1"/>
  <c r="I45" i="21"/>
  <c r="M45" i="21" s="1"/>
  <c r="A40" i="21"/>
  <c r="I40" i="21" s="1"/>
  <c r="A39" i="21"/>
  <c r="I39" i="21" s="1"/>
  <c r="L50" i="21"/>
  <c r="M50" i="21" s="1"/>
  <c r="L52" i="21"/>
  <c r="M52" i="21" s="1"/>
  <c r="L53" i="21"/>
  <c r="M53" i="21" s="1"/>
  <c r="L54" i="21"/>
  <c r="M54" i="21" s="1"/>
  <c r="L55" i="21"/>
  <c r="M55" i="21" s="1"/>
  <c r="L56" i="21"/>
  <c r="M56" i="21" s="1"/>
  <c r="L57" i="21"/>
  <c r="M57" i="21" s="1"/>
  <c r="L51" i="21"/>
  <c r="M51" i="21" s="1"/>
  <c r="M41" i="21" l="1"/>
  <c r="M39" i="21"/>
  <c r="M42" i="21"/>
  <c r="M40" i="21"/>
  <c r="J31" i="16"/>
  <c r="I31" i="16"/>
  <c r="S9" i="21"/>
  <c r="L52" i="16" l="1"/>
  <c r="L51" i="16"/>
  <c r="A5" i="21"/>
  <c r="O27" i="21"/>
  <c r="O34" i="21" s="1"/>
  <c r="M27" i="21"/>
  <c r="M34" i="21" s="1"/>
  <c r="K27" i="21"/>
  <c r="K34" i="21" s="1"/>
  <c r="I27" i="21"/>
  <c r="G27" i="21"/>
  <c r="E27" i="21"/>
  <c r="T9" i="21"/>
  <c r="H46" i="21" l="1"/>
  <c r="R27" i="21"/>
  <c r="W11" i="21"/>
  <c r="V11" i="21"/>
  <c r="T11" i="21"/>
  <c r="S11" i="21"/>
  <c r="U11" i="21"/>
  <c r="AR4" i="6" l="1"/>
  <c r="AU12" i="20"/>
  <c r="AO13" i="20"/>
  <c r="AL12" i="20"/>
  <c r="AF13" i="20"/>
  <c r="AT10" i="20"/>
  <c r="AO10" i="20"/>
  <c r="AK10" i="20"/>
  <c r="AF10" i="20"/>
  <c r="AS4" i="20"/>
  <c r="AJ4" i="20"/>
  <c r="AC12" i="20"/>
  <c r="W13" i="20"/>
  <c r="AA4" i="20"/>
  <c r="R4" i="20"/>
  <c r="T12" i="20"/>
  <c r="N13" i="20"/>
  <c r="G4" i="20"/>
  <c r="AB10" i="20"/>
  <c r="W10" i="20"/>
  <c r="S10" i="20"/>
  <c r="N10" i="20"/>
  <c r="C13" i="20"/>
  <c r="I12" i="20"/>
  <c r="H10" i="20"/>
  <c r="C10" i="20"/>
  <c r="I10" i="18"/>
  <c r="D10" i="18"/>
  <c r="AG4" i="6"/>
  <c r="AD4" i="6"/>
  <c r="AS4" i="6"/>
  <c r="AJ4" i="6"/>
  <c r="N11" i="10"/>
  <c r="X4" i="6"/>
  <c r="AY4" i="6" l="1"/>
  <c r="J18" i="16"/>
  <c r="L18" i="16" l="1"/>
  <c r="L40" i="16"/>
  <c r="N112" i="10" l="1"/>
  <c r="N111" i="10"/>
  <c r="N110" i="10"/>
  <c r="N109" i="10"/>
  <c r="N108" i="10"/>
  <c r="N107" i="10"/>
  <c r="N106" i="10"/>
  <c r="N105" i="10"/>
  <c r="N104" i="10"/>
  <c r="N103" i="10"/>
  <c r="N102" i="10"/>
  <c r="N101" i="10"/>
  <c r="N100" i="10"/>
  <c r="K99" i="10"/>
  <c r="N99" i="10" s="1"/>
  <c r="N94" i="10"/>
  <c r="N93" i="10"/>
  <c r="N92" i="10"/>
  <c r="N91" i="10"/>
  <c r="N90" i="10"/>
  <c r="N89" i="10"/>
  <c r="N88" i="10"/>
  <c r="N87" i="10"/>
  <c r="N86" i="10"/>
  <c r="N85" i="10"/>
  <c r="N84" i="10"/>
  <c r="N83" i="10"/>
  <c r="N82" i="10"/>
  <c r="K81" i="10"/>
  <c r="N81" i="10" s="1"/>
  <c r="N76" i="10"/>
  <c r="N75" i="10"/>
  <c r="N74" i="10"/>
  <c r="N73" i="10"/>
  <c r="N72" i="10"/>
  <c r="N71" i="10"/>
  <c r="N70" i="10"/>
  <c r="N69" i="10"/>
  <c r="N68" i="10"/>
  <c r="N67" i="10"/>
  <c r="N66" i="10"/>
  <c r="N65" i="10"/>
  <c r="N64" i="10"/>
  <c r="K63" i="10"/>
  <c r="N63" i="10" s="1"/>
  <c r="N58" i="10"/>
  <c r="N57" i="10"/>
  <c r="N56" i="10"/>
  <c r="N55" i="10"/>
  <c r="N54" i="10"/>
  <c r="N53" i="10"/>
  <c r="N52" i="10"/>
  <c r="N51" i="10"/>
  <c r="N50" i="10"/>
  <c r="N49" i="10"/>
  <c r="N48" i="10"/>
  <c r="N47" i="10"/>
  <c r="N46" i="10"/>
  <c r="K45" i="10"/>
  <c r="N45" i="10" s="1"/>
  <c r="G112" i="10"/>
  <c r="G111" i="10"/>
  <c r="G99" i="10"/>
  <c r="G94" i="10"/>
  <c r="G93" i="10"/>
  <c r="G81" i="10"/>
  <c r="G76" i="10"/>
  <c r="G75" i="10"/>
  <c r="G63" i="10"/>
  <c r="G58" i="10"/>
  <c r="G57" i="10"/>
  <c r="G45" i="10"/>
  <c r="N40" i="10" l="1"/>
  <c r="N39" i="10"/>
  <c r="N38" i="10"/>
  <c r="N37" i="10"/>
  <c r="N36" i="10"/>
  <c r="N35" i="10"/>
  <c r="N34" i="10"/>
  <c r="N33" i="10"/>
  <c r="N32" i="10"/>
  <c r="N31" i="10"/>
  <c r="N30" i="10"/>
  <c r="N29" i="10"/>
  <c r="N28" i="10"/>
  <c r="N27" i="10"/>
  <c r="U36" i="10"/>
  <c r="V35" i="10"/>
  <c r="U32" i="10"/>
  <c r="G27" i="10"/>
  <c r="N22" i="10"/>
  <c r="N21" i="10"/>
  <c r="N20" i="10"/>
  <c r="N19" i="10"/>
  <c r="N18" i="10"/>
  <c r="N17" i="10"/>
  <c r="N16" i="10"/>
  <c r="N15" i="10"/>
  <c r="N14" i="10"/>
  <c r="N13" i="10"/>
  <c r="N12" i="10"/>
  <c r="G22" i="10"/>
  <c r="G9" i="10"/>
  <c r="U59" i="10" l="1"/>
  <c r="I28" i="21" s="1"/>
  <c r="I29" i="21" s="1"/>
  <c r="V59" i="10"/>
  <c r="I30" i="21" s="1"/>
  <c r="I31" i="21" s="1"/>
  <c r="W59" i="10"/>
  <c r="I32" i="21" s="1"/>
  <c r="I33" i="21" s="1"/>
  <c r="U29" i="10"/>
  <c r="V41" i="10"/>
  <c r="U31" i="10"/>
  <c r="W33" i="10"/>
  <c r="W41" i="10" s="1"/>
  <c r="N9" i="10"/>
  <c r="G32" i="21" l="1"/>
  <c r="G33" i="21" s="1"/>
  <c r="G30" i="21"/>
  <c r="G31" i="21" s="1"/>
  <c r="I34" i="21"/>
  <c r="U41" i="10"/>
  <c r="G28" i="21" s="1"/>
  <c r="G29" i="21" s="1"/>
  <c r="H6" i="10"/>
  <c r="H24" i="10" s="1"/>
  <c r="H42" i="10" s="1"/>
  <c r="H60" i="10" s="1"/>
  <c r="H78" i="10" s="1"/>
  <c r="H96" i="10" s="1"/>
  <c r="G34" i="21" l="1"/>
  <c r="M4" i="6" l="1"/>
  <c r="D21" i="1"/>
  <c r="J21" i="1"/>
  <c r="I7" i="16" l="1"/>
  <c r="J7" i="14"/>
  <c r="I57" i="16"/>
  <c r="L49" i="16" s="1"/>
  <c r="B19" i="1"/>
  <c r="E10" i="21" s="1"/>
  <c r="D19" i="1"/>
  <c r="E11" i="21" l="1"/>
  <c r="F19" i="1"/>
  <c r="Q2" i="6" l="1"/>
  <c r="S19" i="14" l="1"/>
  <c r="S20" i="14"/>
  <c r="S18" i="14"/>
  <c r="S22" i="14"/>
  <c r="S23" i="14"/>
  <c r="S21" i="14"/>
  <c r="S25" i="14"/>
  <c r="S26" i="14"/>
  <c r="S24" i="14"/>
  <c r="S16" i="14"/>
  <c r="S17" i="14"/>
  <c r="S15" i="14"/>
  <c r="Q25" i="14"/>
  <c r="Q26" i="14"/>
  <c r="Q24" i="14"/>
  <c r="Q22" i="14"/>
  <c r="Q23" i="14"/>
  <c r="Q21" i="14"/>
  <c r="Q19" i="14"/>
  <c r="Q20" i="14"/>
  <c r="Q18" i="14"/>
  <c r="Q17" i="14"/>
  <c r="Q16" i="14"/>
  <c r="Q15" i="14"/>
  <c r="S14" i="14"/>
  <c r="S13" i="14"/>
  <c r="S12" i="14"/>
  <c r="Q14" i="14"/>
  <c r="Q13" i="14"/>
  <c r="Q12" i="14"/>
  <c r="M34" i="14"/>
  <c r="M33" i="14"/>
  <c r="O29" i="14"/>
  <c r="M29" i="14"/>
  <c r="O28" i="14"/>
  <c r="M28" i="14"/>
  <c r="O27" i="14"/>
  <c r="M27" i="14"/>
  <c r="O26" i="14"/>
  <c r="M26" i="14"/>
  <c r="O25" i="14"/>
  <c r="M25" i="14"/>
  <c r="O24" i="14"/>
  <c r="M24" i="14"/>
  <c r="O23" i="14"/>
  <c r="M23" i="14"/>
  <c r="O22" i="14"/>
  <c r="M22" i="14"/>
  <c r="O21" i="14"/>
  <c r="M21" i="14"/>
  <c r="O20" i="14"/>
  <c r="M20" i="14"/>
  <c r="O19" i="14"/>
  <c r="M19" i="14"/>
  <c r="O18" i="14"/>
  <c r="M18" i="14"/>
  <c r="M17" i="14"/>
  <c r="M16" i="14"/>
  <c r="M15" i="14"/>
  <c r="O17" i="14"/>
  <c r="O16" i="14"/>
  <c r="O15" i="14"/>
  <c r="O14" i="14"/>
  <c r="O13" i="14"/>
  <c r="O12" i="14"/>
  <c r="M31" i="14" l="1"/>
  <c r="O31" i="14"/>
  <c r="M35" i="14"/>
  <c r="Q31" i="14"/>
  <c r="N5" i="14"/>
  <c r="L33" i="16"/>
  <c r="J16" i="16"/>
  <c r="J13" i="16"/>
  <c r="J12" i="16"/>
  <c r="J11" i="16"/>
  <c r="F34" i="14"/>
  <c r="F33" i="14"/>
  <c r="J25" i="16" l="1"/>
  <c r="L25" i="16" s="1"/>
  <c r="J26" i="16"/>
  <c r="L26" i="16" l="1"/>
  <c r="L57" i="16"/>
  <c r="L5" i="16"/>
  <c r="P4" i="10"/>
  <c r="G10" i="10" s="1"/>
  <c r="U10" i="10" s="1"/>
  <c r="AL17" i="1"/>
  <c r="R1" i="6" s="1"/>
  <c r="L47" i="16"/>
  <c r="L48" i="16"/>
  <c r="L46" i="16"/>
  <c r="L45" i="16"/>
  <c r="L44" i="16"/>
  <c r="L43" i="16"/>
  <c r="L41" i="16"/>
  <c r="L38" i="16"/>
  <c r="L37" i="16"/>
  <c r="L36" i="16"/>
  <c r="L17" i="16"/>
  <c r="L16" i="16"/>
  <c r="L15" i="16"/>
  <c r="L14" i="16"/>
  <c r="L13" i="16"/>
  <c r="L12" i="16"/>
  <c r="L11" i="16"/>
  <c r="J17" i="16"/>
  <c r="L31" i="16"/>
  <c r="C57" i="16"/>
  <c r="C7" i="16"/>
  <c r="J28" i="16"/>
  <c r="L28" i="16" s="1"/>
  <c r="J27" i="16"/>
  <c r="L27" i="16" s="1"/>
  <c r="J24" i="16"/>
  <c r="L20" i="16" l="1"/>
  <c r="V23" i="10"/>
  <c r="E30" i="21" s="1"/>
  <c r="U23" i="10"/>
  <c r="E28" i="21" s="1"/>
  <c r="E29" i="21" s="1"/>
  <c r="N10" i="10"/>
  <c r="N27" i="16"/>
  <c r="L24" i="16"/>
  <c r="L32" i="16" s="1"/>
  <c r="N25" i="16"/>
  <c r="E31" i="21" l="1"/>
  <c r="R31" i="21" s="1"/>
  <c r="F4" i="10" l="1"/>
  <c r="Q1" i="6" l="1"/>
  <c r="B12" i="14" l="1"/>
  <c r="B18" i="14" s="1"/>
  <c r="C18" i="14" s="1"/>
  <c r="B7" i="14"/>
  <c r="B15" i="14" l="1"/>
  <c r="C15" i="14" s="1"/>
  <c r="C12" i="14"/>
  <c r="B27" i="14"/>
  <c r="C27" i="14" s="1"/>
  <c r="B21" i="14"/>
  <c r="C21" i="14" s="1"/>
  <c r="B24" i="14"/>
  <c r="C24" i="14" s="1"/>
  <c r="Q4" i="6" l="1"/>
  <c r="S4" i="6" s="1"/>
  <c r="M5" i="6" l="1"/>
  <c r="K5" i="6"/>
  <c r="L5" i="6"/>
  <c r="P5" i="6"/>
  <c r="O5" i="6"/>
  <c r="N5" i="6"/>
  <c r="AB4" i="6" l="1"/>
  <c r="AW4" i="6"/>
  <c r="K8" i="6"/>
  <c r="T7" i="6" s="1"/>
  <c r="B4" i="6"/>
  <c r="H19" i="1"/>
  <c r="G24" i="21" s="1"/>
  <c r="AJ19" i="1"/>
  <c r="AF19" i="1"/>
  <c r="O24" i="21" s="1"/>
  <c r="AD19" i="1"/>
  <c r="Z19" i="1"/>
  <c r="M24" i="21" s="1"/>
  <c r="X19" i="1"/>
  <c r="T19" i="1"/>
  <c r="N19" i="1"/>
  <c r="K24" i="21" l="1"/>
  <c r="K10" i="21"/>
  <c r="Y4" i="6"/>
  <c r="W4" i="6"/>
  <c r="AK4" i="6"/>
  <c r="AI4" i="6"/>
  <c r="AH4" i="6"/>
  <c r="AF4" i="6"/>
  <c r="AE4" i="6"/>
  <c r="AC4" i="6"/>
  <c r="P19" i="1"/>
  <c r="I25" i="21" s="1"/>
  <c r="I24" i="21"/>
  <c r="M10" i="21"/>
  <c r="I10" i="21"/>
  <c r="G10" i="21"/>
  <c r="J19" i="1"/>
  <c r="H21" i="1"/>
  <c r="L21" i="1"/>
  <c r="B21" i="1"/>
  <c r="E15" i="21"/>
  <c r="E16" i="21" s="1"/>
  <c r="E19" i="21"/>
  <c r="E20" i="21" s="1"/>
  <c r="D30" i="1"/>
  <c r="E12" i="21"/>
  <c r="B30" i="1"/>
  <c r="L8" i="6"/>
  <c r="W7" i="6" s="1"/>
  <c r="M8" i="6"/>
  <c r="Z7" i="6" s="1"/>
  <c r="P8" i="6"/>
  <c r="AI7" i="6" s="1"/>
  <c r="O8" i="6"/>
  <c r="AF7" i="6" s="1"/>
  <c r="N8" i="6"/>
  <c r="AC7" i="6" s="1"/>
  <c r="AH19" i="1"/>
  <c r="O25" i="21" s="1"/>
  <c r="AB19" i="1"/>
  <c r="M25" i="21" s="1"/>
  <c r="V19" i="1"/>
  <c r="K25" i="21" s="1"/>
  <c r="L19" i="1"/>
  <c r="R19" i="1"/>
  <c r="AX4" i="6" l="1"/>
  <c r="AZ4" i="6" s="1"/>
  <c r="F21" i="1"/>
  <c r="AT4" i="6"/>
  <c r="G11" i="21"/>
  <c r="G25" i="21"/>
  <c r="E13" i="21"/>
  <c r="E14" i="21" s="1"/>
  <c r="E17" i="21"/>
  <c r="E18" i="21" s="1"/>
  <c r="M11" i="21"/>
  <c r="I11" i="21"/>
  <c r="K11" i="21"/>
  <c r="F30" i="1"/>
  <c r="E21" i="21" l="1"/>
  <c r="AH21" i="1" l="1"/>
  <c r="AB21" i="1"/>
  <c r="Z21" i="1"/>
  <c r="AF21" i="1"/>
  <c r="T21" i="1"/>
  <c r="V21" i="1"/>
  <c r="N21" i="1"/>
  <c r="P21" i="1"/>
  <c r="I15" i="21"/>
  <c r="I16" i="21" s="1"/>
  <c r="M15" i="21"/>
  <c r="M16" i="21" s="1"/>
  <c r="K19" i="21"/>
  <c r="K20" i="21" s="1"/>
  <c r="G15" i="21"/>
  <c r="G16" i="21" s="1"/>
  <c r="G19" i="21"/>
  <c r="G20" i="21" s="1"/>
  <c r="K12" i="21"/>
  <c r="M12" i="21"/>
  <c r="N30" i="1"/>
  <c r="Z30" i="1"/>
  <c r="T30" i="1"/>
  <c r="P30" i="1"/>
  <c r="H30" i="1"/>
  <c r="J30" i="1"/>
  <c r="K15" i="21"/>
  <c r="K16" i="21" s="1"/>
  <c r="AB30" i="1"/>
  <c r="I19" i="21"/>
  <c r="I20" i="21" s="1"/>
  <c r="V30" i="1"/>
  <c r="M13" i="21"/>
  <c r="M14" i="21" s="1"/>
  <c r="G12" i="21"/>
  <c r="M19" i="21"/>
  <c r="M20" i="21" s="1"/>
  <c r="I12" i="21"/>
  <c r="I17" i="21" l="1"/>
  <c r="I18" i="21" s="1"/>
  <c r="G17" i="21"/>
  <c r="G18" i="21" s="1"/>
  <c r="G13" i="21"/>
  <c r="G14" i="21" s="1"/>
  <c r="M17" i="21"/>
  <c r="M18" i="21" s="1"/>
  <c r="M21" i="21" s="1"/>
  <c r="K17" i="21"/>
  <c r="K18" i="21" s="1"/>
  <c r="K13" i="21"/>
  <c r="K14" i="21" s="1"/>
  <c r="I13" i="21"/>
  <c r="I14" i="21" s="1"/>
  <c r="R16" i="21"/>
  <c r="AD21" i="1"/>
  <c r="AJ21" i="1"/>
  <c r="R21" i="1"/>
  <c r="X21" i="1"/>
  <c r="AD30" i="1"/>
  <c r="R30" i="1"/>
  <c r="L30" i="1"/>
  <c r="X30" i="1"/>
  <c r="G21" i="21" l="1"/>
  <c r="R18" i="21"/>
  <c r="K21" i="21"/>
  <c r="I21" i="21"/>
  <c r="N32" i="1"/>
  <c r="W23" i="10"/>
  <c r="E32" i="21" s="1"/>
  <c r="E33" i="21" s="1"/>
  <c r="R20" i="21" l="1"/>
  <c r="BD4" i="6" s="1"/>
  <c r="E34" i="21"/>
  <c r="H35" i="21" l="1"/>
  <c r="R33" i="21"/>
  <c r="BC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954721</author>
    <author>浩一郎</author>
  </authors>
  <commentList>
    <comment ref="J10" authorId="0" shapeId="0" xr:uid="{00000000-0006-0000-0600-000001000000}">
      <text>
        <r>
          <rPr>
            <b/>
            <sz val="9"/>
            <color indexed="81"/>
            <rFont val="ＭＳ Ｐゴシック"/>
            <family val="3"/>
            <charset val="128"/>
          </rPr>
          <t>材料数チェック欄とは:</t>
        </r>
        <r>
          <rPr>
            <sz val="9"/>
            <color indexed="81"/>
            <rFont val="ＭＳ Ｐゴシック"/>
            <family val="3"/>
            <charset val="128"/>
          </rPr>
          <t xml:space="preserve">
　</t>
        </r>
        <r>
          <rPr>
            <sz val="11"/>
            <color indexed="81"/>
            <rFont val="ＭＳ Ｐゴシック"/>
            <family val="3"/>
            <charset val="128"/>
          </rPr>
          <t>グルーピングから算出した材料数と、
この欄の左に入力した個数・セット数が
異なった場合、「×」が表示されます。
　もし、×が表示されている場合は、
　　・　個数・セット数が間違っている
　　・　グルーピングが間違っている
のいずれかをご確認ください。</t>
        </r>
      </text>
    </comment>
    <comment ref="I23" authorId="1" shapeId="0" xr:uid="{00000000-0006-0000-0600-000002000000}">
      <text>
        <r>
          <rPr>
            <b/>
            <sz val="9"/>
            <color indexed="81"/>
            <rFont val="ＭＳ Ｐゴシック"/>
            <family val="3"/>
            <charset val="128"/>
          </rPr>
          <t>この欄には:</t>
        </r>
        <r>
          <rPr>
            <sz val="9"/>
            <color indexed="81"/>
            <rFont val="ＭＳ Ｐゴシック"/>
            <family val="3"/>
            <charset val="128"/>
          </rPr>
          <t xml:space="preserve">
　５人以下でグルーピングする場合、その人数（数字だけ）を入力します。
例)　５人班の場合
　　「　5　」を入力すると
　　『5人班』と表示されます。</t>
        </r>
      </text>
    </comment>
    <comment ref="H30" authorId="1" shapeId="0" xr:uid="{7334D9B2-2A9C-48AB-944C-5A50593B0954}">
      <text>
        <r>
          <rPr>
            <b/>
            <sz val="9"/>
            <color indexed="81"/>
            <rFont val="ＭＳ Ｐゴシック"/>
            <family val="3"/>
            <charset val="128"/>
          </rPr>
          <t>この欄には:</t>
        </r>
        <r>
          <rPr>
            <sz val="9"/>
            <color indexed="81"/>
            <rFont val="ＭＳ Ｐゴシック"/>
            <family val="3"/>
            <charset val="128"/>
          </rPr>
          <t xml:space="preserve">
　５人以下でグルーピングする場合、その人数（数字だけ）を入力します。
例)　５人班の場合
　　「　5　」を入力すると
　　『5人班』と表示されます。</t>
        </r>
      </text>
    </comment>
    <comment ref="J34" authorId="0" shapeId="0" xr:uid="{00000000-0006-0000-0600-000003000000}">
      <text>
        <r>
          <rPr>
            <b/>
            <sz val="9"/>
            <color indexed="81"/>
            <rFont val="ＭＳ Ｐゴシック"/>
            <family val="3"/>
            <charset val="128"/>
          </rPr>
          <t>ご注意ください！</t>
        </r>
        <r>
          <rPr>
            <sz val="9"/>
            <color indexed="81"/>
            <rFont val="ＭＳ Ｐゴシック"/>
            <family val="3"/>
            <charset val="128"/>
          </rPr>
          <t xml:space="preserve">
　複数の活動時に必要な場合、
全部の活動で必要な分を
ご記入ください。</t>
        </r>
      </text>
    </comment>
  </commentList>
</comments>
</file>

<file path=xl/sharedStrings.xml><?xml version="1.0" encoding="utf-8"?>
<sst xmlns="http://schemas.openxmlformats.org/spreadsheetml/2006/main" count="1432" uniqueCount="498">
  <si>
    <t>所　長</t>
    <rPh sb="0" eb="1">
      <t>トコロ</t>
    </rPh>
    <rPh sb="2" eb="3">
      <t>ナガ</t>
    </rPh>
    <phoneticPr fontId="3"/>
  </si>
  <si>
    <t>次　長</t>
    <rPh sb="0" eb="1">
      <t>ツギ</t>
    </rPh>
    <rPh sb="2" eb="3">
      <t>ナガ</t>
    </rPh>
    <phoneticPr fontId="3"/>
  </si>
  <si>
    <t>所　員</t>
    <phoneticPr fontId="3"/>
  </si>
  <si>
    <t>担当</t>
    <rPh sb="0" eb="2">
      <t>タントウ</t>
    </rPh>
    <phoneticPr fontId="3"/>
  </si>
  <si>
    <t>福井県立芦原青年の家所長　様</t>
    <rPh sb="0" eb="2">
      <t>フクイ</t>
    </rPh>
    <rPh sb="2" eb="4">
      <t>ケンリツ</t>
    </rPh>
    <rPh sb="4" eb="6">
      <t>アワラ</t>
    </rPh>
    <rPh sb="6" eb="8">
      <t>セイネン</t>
    </rPh>
    <rPh sb="9" eb="10">
      <t>イエ</t>
    </rPh>
    <rPh sb="10" eb="12">
      <t>ショチョウ</t>
    </rPh>
    <rPh sb="13" eb="14">
      <t>サマ</t>
    </rPh>
    <phoneticPr fontId="4"/>
  </si>
  <si>
    <t>使用団体名</t>
    <rPh sb="0" eb="2">
      <t>シヨウ</t>
    </rPh>
    <rPh sb="2" eb="4">
      <t>ダンタイ</t>
    </rPh>
    <rPh sb="4" eb="5">
      <t>ナ</t>
    </rPh>
    <phoneticPr fontId="4"/>
  </si>
  <si>
    <t>団体の</t>
    <rPh sb="0" eb="2">
      <t>ダンタイ</t>
    </rPh>
    <phoneticPr fontId="4"/>
  </si>
  <si>
    <t>住　所</t>
    <rPh sb="0" eb="1">
      <t>ジュウ</t>
    </rPh>
    <rPh sb="2" eb="3">
      <t>ショ</t>
    </rPh>
    <phoneticPr fontId="4"/>
  </si>
  <si>
    <t>〒</t>
    <phoneticPr fontId="4"/>
  </si>
  <si>
    <t>責任者氏名</t>
    <rPh sb="0" eb="3">
      <t>セキニンシャ</t>
    </rPh>
    <rPh sb="3" eb="5">
      <t>シメイ</t>
    </rPh>
    <phoneticPr fontId="4"/>
  </si>
  <si>
    <t>連 絡 先</t>
    <rPh sb="0" eb="1">
      <t>レン</t>
    </rPh>
    <rPh sb="2" eb="3">
      <t>ラク</t>
    </rPh>
    <rPh sb="4" eb="5">
      <t>サキ</t>
    </rPh>
    <phoneticPr fontId="4"/>
  </si>
  <si>
    <t>（</t>
    <phoneticPr fontId="4"/>
  </si>
  <si>
    <t>）</t>
    <phoneticPr fontId="4"/>
  </si>
  <si>
    <t>-</t>
    <phoneticPr fontId="4"/>
  </si>
  <si>
    <t>福井県立芦原青年の家　使用申請書</t>
    <rPh sb="0" eb="2">
      <t>フクイ</t>
    </rPh>
    <rPh sb="2" eb="4">
      <t>ケンリツ</t>
    </rPh>
    <rPh sb="4" eb="6">
      <t>アワラ</t>
    </rPh>
    <rPh sb="6" eb="8">
      <t>セイネン</t>
    </rPh>
    <rPh sb="9" eb="10">
      <t>イエ</t>
    </rPh>
    <rPh sb="11" eb="13">
      <t>シヨウ</t>
    </rPh>
    <rPh sb="13" eb="16">
      <t>シンセイショ</t>
    </rPh>
    <phoneticPr fontId="4"/>
  </si>
  <si>
    <t>福井県立芦原青年の家を使用したいので、下記のとおり申請します。</t>
    <rPh sb="0" eb="2">
      <t>フクイ</t>
    </rPh>
    <rPh sb="2" eb="4">
      <t>ケンリツ</t>
    </rPh>
    <rPh sb="4" eb="6">
      <t>アワラ</t>
    </rPh>
    <rPh sb="6" eb="8">
      <t>セイネン</t>
    </rPh>
    <rPh sb="9" eb="10">
      <t>イエ</t>
    </rPh>
    <rPh sb="11" eb="13">
      <t>シヨウ</t>
    </rPh>
    <rPh sb="19" eb="21">
      <t>カキ</t>
    </rPh>
    <rPh sb="25" eb="27">
      <t>シンセイ</t>
    </rPh>
    <phoneticPr fontId="4"/>
  </si>
  <si>
    <t>事 業 名</t>
    <rPh sb="0" eb="1">
      <t>コト</t>
    </rPh>
    <rPh sb="2" eb="3">
      <t>ギョウ</t>
    </rPh>
    <rPh sb="4" eb="5">
      <t>ナ</t>
    </rPh>
    <phoneticPr fontId="4"/>
  </si>
  <si>
    <t>目　　的</t>
    <rPh sb="0" eb="1">
      <t>メ</t>
    </rPh>
    <rPh sb="3" eb="4">
      <t>マト</t>
    </rPh>
    <phoneticPr fontId="4"/>
  </si>
  <si>
    <t>使用期間</t>
    <rPh sb="0" eb="2">
      <t>シヨウ</t>
    </rPh>
    <rPh sb="2" eb="4">
      <t>キカン</t>
    </rPh>
    <phoneticPr fontId="4"/>
  </si>
  <si>
    <t>時</t>
    <phoneticPr fontId="3"/>
  </si>
  <si>
    <t>分</t>
    <phoneticPr fontId="3"/>
  </si>
  <si>
    <t>～</t>
    <phoneticPr fontId="3"/>
  </si>
  <si>
    <r>
      <t xml:space="preserve">対　　象
</t>
    </r>
    <r>
      <rPr>
        <sz val="6"/>
        <rFont val="ＭＳ Ｐゴシック"/>
        <family val="3"/>
        <charset val="128"/>
      </rPr>
      <t>（学年など）</t>
    </r>
    <rPh sb="0" eb="1">
      <t>タイ</t>
    </rPh>
    <rPh sb="3" eb="4">
      <t>ゾウ</t>
    </rPh>
    <rPh sb="6" eb="8">
      <t>ガクネン</t>
    </rPh>
    <phoneticPr fontId="4"/>
  </si>
  <si>
    <t>利用日</t>
    <rPh sb="0" eb="2">
      <t>リヨウ</t>
    </rPh>
    <rPh sb="2" eb="3">
      <t>ビ</t>
    </rPh>
    <phoneticPr fontId="4"/>
  </si>
  <si>
    <t>月</t>
    <rPh sb="0" eb="1">
      <t>ガツ</t>
    </rPh>
    <phoneticPr fontId="3"/>
  </si>
  <si>
    <t>日</t>
    <rPh sb="0" eb="1">
      <t>ニチ</t>
    </rPh>
    <phoneticPr fontId="3"/>
  </si>
  <si>
    <t>月</t>
    <rPh sb="0" eb="1">
      <t>ガツ</t>
    </rPh>
    <phoneticPr fontId="4"/>
  </si>
  <si>
    <t>日</t>
    <rPh sb="0" eb="1">
      <t>ニチ</t>
    </rPh>
    <phoneticPr fontId="4"/>
  </si>
  <si>
    <t>参加人員</t>
    <rPh sb="0" eb="2">
      <t>サンカ</t>
    </rPh>
    <rPh sb="2" eb="4">
      <t>ジンイン</t>
    </rPh>
    <phoneticPr fontId="4"/>
  </si>
  <si>
    <t>男</t>
    <rPh sb="0" eb="1">
      <t>オトコ</t>
    </rPh>
    <phoneticPr fontId="4"/>
  </si>
  <si>
    <t>女</t>
    <rPh sb="0" eb="1">
      <t>オンナ</t>
    </rPh>
    <phoneticPr fontId="4"/>
  </si>
  <si>
    <t>計</t>
    <rPh sb="0" eb="1">
      <t>ケイ</t>
    </rPh>
    <phoneticPr fontId="3"/>
  </si>
  <si>
    <t>幼児</t>
    <rPh sb="0" eb="2">
      <t>ヨウジ</t>
    </rPh>
    <phoneticPr fontId="3"/>
  </si>
  <si>
    <t>小学生</t>
    <rPh sb="0" eb="3">
      <t>ショウガクセイ</t>
    </rPh>
    <phoneticPr fontId="3"/>
  </si>
  <si>
    <t>中学生</t>
    <rPh sb="0" eb="3">
      <t>チュウガクセイ</t>
    </rPh>
    <phoneticPr fontId="3"/>
  </si>
  <si>
    <t>高校生</t>
    <rPh sb="0" eb="3">
      <t>コウコウセイ</t>
    </rPh>
    <phoneticPr fontId="3"/>
  </si>
  <si>
    <t>大学生</t>
    <rPh sb="0" eb="3">
      <t>ダイガクセイ</t>
    </rPh>
    <phoneticPr fontId="3"/>
  </si>
  <si>
    <t>26歳未満</t>
    <rPh sb="2" eb="5">
      <t>サイミマン</t>
    </rPh>
    <phoneticPr fontId="3"/>
  </si>
  <si>
    <t>26歳以上</t>
    <rPh sb="2" eb="5">
      <t>サイイジョウ</t>
    </rPh>
    <phoneticPr fontId="3"/>
  </si>
  <si>
    <r>
      <t xml:space="preserve">宿泊人員
</t>
    </r>
    <r>
      <rPr>
        <sz val="6"/>
        <color rgb="FFFF0000"/>
        <rFont val="ＭＳ Ｐゴシック"/>
        <family val="3"/>
        <charset val="128"/>
      </rPr>
      <t>※「名簿」シートに
ご記入ください</t>
    </r>
    <rPh sb="0" eb="2">
      <t>シュクハク</t>
    </rPh>
    <rPh sb="2" eb="4">
      <t>ジンイン</t>
    </rPh>
    <rPh sb="7" eb="9">
      <t>メイボ</t>
    </rPh>
    <rPh sb="16" eb="18">
      <t>キニュウ</t>
    </rPh>
    <phoneticPr fontId="4"/>
  </si>
  <si>
    <t>男</t>
    <rPh sb="0" eb="1">
      <t>オトコ</t>
    </rPh>
    <phoneticPr fontId="3"/>
  </si>
  <si>
    <r>
      <t xml:space="preserve">宿泊形態
</t>
    </r>
    <r>
      <rPr>
        <sz val="6"/>
        <rFont val="ＭＳ Ｐゴシック"/>
        <family val="3"/>
        <charset val="128"/>
      </rPr>
      <t>※どちらかを
選んでください</t>
    </r>
    <rPh sb="0" eb="2">
      <t>シュクハク</t>
    </rPh>
    <rPh sb="2" eb="4">
      <t>ケイタイ</t>
    </rPh>
    <rPh sb="12" eb="13">
      <t>エラ</t>
    </rPh>
    <phoneticPr fontId="4"/>
  </si>
  <si>
    <t>宿泊室泊</t>
    <rPh sb="0" eb="3">
      <t>シュクハクシツ</t>
    </rPh>
    <rPh sb="3" eb="4">
      <t>ハク</t>
    </rPh>
    <phoneticPr fontId="3"/>
  </si>
  <si>
    <t>部屋使用数</t>
    <rPh sb="0" eb="2">
      <t>ヘヤ</t>
    </rPh>
    <rPh sb="2" eb="4">
      <t>シヨウ</t>
    </rPh>
    <rPh sb="4" eb="5">
      <t>スウ</t>
    </rPh>
    <phoneticPr fontId="3"/>
  </si>
  <si>
    <t>テント泊</t>
    <rPh sb="3" eb="4">
      <t>ハク</t>
    </rPh>
    <phoneticPr fontId="3"/>
  </si>
  <si>
    <t>貸出テント
希望数</t>
    <rPh sb="0" eb="2">
      <t>カシダシ</t>
    </rPh>
    <rPh sb="6" eb="8">
      <t>キボウ</t>
    </rPh>
    <rPh sb="8" eb="9">
      <t>スウ</t>
    </rPh>
    <phoneticPr fontId="3"/>
  </si>
  <si>
    <t>張</t>
    <rPh sb="0" eb="1">
      <t>ハリ</t>
    </rPh>
    <phoneticPr fontId="3"/>
  </si>
  <si>
    <r>
      <rPr>
        <sz val="6"/>
        <rFont val="ＭＳ Ｐゴシック"/>
        <family val="3"/>
        <charset val="128"/>
      </rPr>
      <t>使用希望の</t>
    </r>
    <r>
      <rPr>
        <sz val="10"/>
        <rFont val="ＭＳ Ｐゴシック"/>
        <family val="3"/>
        <charset val="128"/>
      </rPr>
      <t xml:space="preserve">
研修室等</t>
    </r>
    <rPh sb="0" eb="2">
      <t>シヨウ</t>
    </rPh>
    <rPh sb="2" eb="4">
      <t>キボウ</t>
    </rPh>
    <rPh sb="6" eb="9">
      <t>ケンシュウシツ</t>
    </rPh>
    <rPh sb="9" eb="10">
      <t>トウ</t>
    </rPh>
    <phoneticPr fontId="4"/>
  </si>
  <si>
    <t>１F
研修室（小）</t>
    <rPh sb="3" eb="6">
      <t>ケンシュウシツ</t>
    </rPh>
    <rPh sb="7" eb="8">
      <t>ショウ</t>
    </rPh>
    <phoneticPr fontId="3"/>
  </si>
  <si>
    <t>１F
研修室（大）</t>
    <rPh sb="3" eb="6">
      <t>ケンシュウシツ</t>
    </rPh>
    <rPh sb="7" eb="8">
      <t>ダイ</t>
    </rPh>
    <phoneticPr fontId="3"/>
  </si>
  <si>
    <t>２F
研修室
（宿泊室）</t>
    <rPh sb="3" eb="6">
      <t>ケンシュウシツ</t>
    </rPh>
    <rPh sb="8" eb="11">
      <t>シュクハクシツ</t>
    </rPh>
    <phoneticPr fontId="3"/>
  </si>
  <si>
    <t>２F
研修室
（和室）</t>
    <rPh sb="3" eb="6">
      <t>ケンシュウシツ</t>
    </rPh>
    <rPh sb="8" eb="10">
      <t>ワシツ</t>
    </rPh>
    <phoneticPr fontId="3"/>
  </si>
  <si>
    <t>ｻｲｴﾝｽ
ﾙｰﾑ</t>
    <phoneticPr fontId="3"/>
  </si>
  <si>
    <t>体育館</t>
    <rPh sb="0" eb="3">
      <t>タイイクカン</t>
    </rPh>
    <phoneticPr fontId="3"/>
  </si>
  <si>
    <t>炊事棟
食事棟</t>
    <rPh sb="0" eb="2">
      <t>スイジ</t>
    </rPh>
    <rPh sb="2" eb="3">
      <t>トウ</t>
    </rPh>
    <rPh sb="4" eb="6">
      <t>ショクジ</t>
    </rPh>
    <rPh sb="6" eb="7">
      <t>トウ</t>
    </rPh>
    <phoneticPr fontId="3"/>
  </si>
  <si>
    <t>ｷｬﾝﾌﾟ
ﾌｧｲﾔｰ場</t>
    <rPh sb="11" eb="12">
      <t>ジョウ</t>
    </rPh>
    <phoneticPr fontId="3"/>
  </si>
  <si>
    <t>ｸﾞﾗｽ
ｽｷｰ場</t>
    <rPh sb="8" eb="9">
      <t>ジョウ</t>
    </rPh>
    <phoneticPr fontId="3"/>
  </si>
  <si>
    <r>
      <rPr>
        <sz val="6"/>
        <rFont val="ＭＳ Ｐゴシック"/>
        <family val="3"/>
        <charset val="128"/>
      </rPr>
      <t>使用希望の</t>
    </r>
    <r>
      <rPr>
        <sz val="10"/>
        <rFont val="ＭＳ Ｐゴシック"/>
        <family val="3"/>
        <charset val="128"/>
      </rPr>
      <t xml:space="preserve">
器具類</t>
    </r>
    <rPh sb="0" eb="2">
      <t>シヨウ</t>
    </rPh>
    <rPh sb="2" eb="4">
      <t>キボウ</t>
    </rPh>
    <rPh sb="6" eb="9">
      <t>キグルイ</t>
    </rPh>
    <phoneticPr fontId="4"/>
  </si>
  <si>
    <t>マイク
アンプ
ｽﾋﾟｰｶｰ</t>
    <phoneticPr fontId="3"/>
  </si>
  <si>
    <t>ﾌﾟﾛｼﾞｪｸﾀ
ｽｸﾘｰﾝ</t>
    <phoneticPr fontId="3"/>
  </si>
  <si>
    <t>館内
調理器具
（ピザ等）</t>
    <rPh sb="0" eb="2">
      <t>カンナイ</t>
    </rPh>
    <rPh sb="3" eb="5">
      <t>チョウリ</t>
    </rPh>
    <rPh sb="5" eb="7">
      <t>キグ</t>
    </rPh>
    <rPh sb="11" eb="12">
      <t>トウ</t>
    </rPh>
    <phoneticPr fontId="3"/>
  </si>
  <si>
    <t>野外炊さん
用具</t>
    <rPh sb="0" eb="2">
      <t>ヤガイ</t>
    </rPh>
    <rPh sb="2" eb="3">
      <t>スイ</t>
    </rPh>
    <rPh sb="6" eb="8">
      <t>ヨウグ</t>
    </rPh>
    <phoneticPr fontId="3"/>
  </si>
  <si>
    <t>ｷｬﾝﾌﾟﾌｧｲﾔｰ
用具</t>
    <rPh sb="11" eb="13">
      <t>ヨウグ</t>
    </rPh>
    <phoneticPr fontId="3"/>
  </si>
  <si>
    <t>ｷｬﾝﾄﾞﾙ
ｻｰﾋﾞｽ
用具</t>
    <rPh sb="13" eb="15">
      <t>ヨウグ</t>
    </rPh>
    <phoneticPr fontId="3"/>
  </si>
  <si>
    <t>カヌー用具</t>
    <rPh sb="3" eb="5">
      <t>ヨウグ</t>
    </rPh>
    <phoneticPr fontId="3"/>
  </si>
  <si>
    <t>自転車用具</t>
    <rPh sb="0" eb="3">
      <t>ジテンシャ</t>
    </rPh>
    <rPh sb="3" eb="5">
      <t>ヨウグ</t>
    </rPh>
    <phoneticPr fontId="3"/>
  </si>
  <si>
    <t>ｸﾞﾗｽ
ｽｷｰ用具</t>
    <rPh sb="8" eb="10">
      <t>ヨウグ</t>
    </rPh>
    <phoneticPr fontId="3"/>
  </si>
  <si>
    <t>引率責任者</t>
    <rPh sb="0" eb="2">
      <t>インソツ</t>
    </rPh>
    <rPh sb="2" eb="5">
      <t>セキニンシャ</t>
    </rPh>
    <phoneticPr fontId="4"/>
  </si>
  <si>
    <t>氏名</t>
    <rPh sb="0" eb="2">
      <t>シメイ</t>
    </rPh>
    <phoneticPr fontId="4"/>
  </si>
  <si>
    <t>連絡
先</t>
    <rPh sb="0" eb="2">
      <t>レンラク</t>
    </rPh>
    <rPh sb="3" eb="4">
      <t>サキ</t>
    </rPh>
    <phoneticPr fontId="4"/>
  </si>
  <si>
    <t>（</t>
    <phoneticPr fontId="3"/>
  </si>
  <si>
    <t>）</t>
    <phoneticPr fontId="3"/>
  </si>
  <si>
    <t>－</t>
    <phoneticPr fontId="4"/>
  </si>
  <si>
    <t>※連絡がとれる電話番号（携帯可）をお書き下さい。</t>
    <rPh sb="1" eb="3">
      <t>レンラク</t>
    </rPh>
    <rPh sb="7" eb="9">
      <t>デンワ</t>
    </rPh>
    <rPh sb="9" eb="11">
      <t>バンゴウ</t>
    </rPh>
    <rPh sb="12" eb="14">
      <t>ケイタイ</t>
    </rPh>
    <rPh sb="14" eb="15">
      <t>カ</t>
    </rPh>
    <rPh sb="18" eb="19">
      <t>カ</t>
    </rPh>
    <rPh sb="20" eb="21">
      <t>クダ</t>
    </rPh>
    <phoneticPr fontId="4"/>
  </si>
  <si>
    <r>
      <rPr>
        <sz val="6"/>
        <rFont val="ＭＳ Ｐゴシック"/>
        <family val="3"/>
        <charset val="128"/>
      </rPr>
      <t>書類等の</t>
    </r>
    <r>
      <rPr>
        <sz val="10"/>
        <rFont val="ＭＳ Ｐゴシック"/>
        <family val="3"/>
        <charset val="128"/>
      </rPr>
      <t xml:space="preserve">
送付先</t>
    </r>
    <rPh sb="0" eb="2">
      <t>ショルイ</t>
    </rPh>
    <rPh sb="2" eb="3">
      <t>トウ</t>
    </rPh>
    <rPh sb="5" eb="7">
      <t>ソウフ</t>
    </rPh>
    <rPh sb="7" eb="8">
      <t>サキ</t>
    </rPh>
    <phoneticPr fontId="4"/>
  </si>
  <si>
    <t>住所</t>
    <rPh sb="0" eb="2">
      <t>ジュウショ</t>
    </rPh>
    <phoneticPr fontId="4"/>
  </si>
  <si>
    <r>
      <t xml:space="preserve">備　　考
</t>
    </r>
    <r>
      <rPr>
        <sz val="6"/>
        <rFont val="ＭＳ Ｐゴシック"/>
        <family val="3"/>
        <charset val="128"/>
      </rPr>
      <t>※その他の器具の
使用希望等、こち
らにご記入ください</t>
    </r>
    <rPh sb="0" eb="1">
      <t>ソナエ</t>
    </rPh>
    <rPh sb="3" eb="4">
      <t>コウ</t>
    </rPh>
    <rPh sb="8" eb="9">
      <t>タ</t>
    </rPh>
    <rPh sb="10" eb="12">
      <t>キグ</t>
    </rPh>
    <rPh sb="14" eb="16">
      <t>シヨウ</t>
    </rPh>
    <rPh sb="16" eb="18">
      <t>キボウ</t>
    </rPh>
    <rPh sb="18" eb="19">
      <t>ナド</t>
    </rPh>
    <rPh sb="26" eb="28">
      <t>キニュウ</t>
    </rPh>
    <phoneticPr fontId="4"/>
  </si>
  <si>
    <t>芦原青年の家では、いただいたすべての個人情報は目的以外に使用いたしません</t>
    <rPh sb="0" eb="2">
      <t>アワラ</t>
    </rPh>
    <rPh sb="2" eb="4">
      <t>セイネン</t>
    </rPh>
    <rPh sb="5" eb="6">
      <t>イエ</t>
    </rPh>
    <rPh sb="18" eb="20">
      <t>コジン</t>
    </rPh>
    <rPh sb="20" eb="22">
      <t>ジョウホウ</t>
    </rPh>
    <rPh sb="23" eb="25">
      <t>モクテキ</t>
    </rPh>
    <rPh sb="25" eb="27">
      <t>イガイ</t>
    </rPh>
    <rPh sb="28" eb="30">
      <t>シヨウ</t>
    </rPh>
    <phoneticPr fontId="3"/>
  </si>
  <si>
    <t>研修参加者・宿泊者名簿</t>
    <rPh sb="0" eb="1">
      <t>ケン</t>
    </rPh>
    <rPh sb="1" eb="2">
      <t>オサム</t>
    </rPh>
    <rPh sb="2" eb="3">
      <t>サン</t>
    </rPh>
    <rPh sb="3" eb="4">
      <t>カ</t>
    </rPh>
    <rPh sb="4" eb="5">
      <t>シャ</t>
    </rPh>
    <rPh sb="6" eb="8">
      <t>シュクハク</t>
    </rPh>
    <rPh sb="8" eb="9">
      <t>シャ</t>
    </rPh>
    <rPh sb="9" eb="10">
      <t>メイ</t>
    </rPh>
    <rPh sb="10" eb="11">
      <t>ボ</t>
    </rPh>
    <phoneticPr fontId="4"/>
  </si>
  <si>
    <t>人</t>
    <rPh sb="0" eb="1">
      <t>ニン</t>
    </rPh>
    <phoneticPr fontId="3"/>
  </si>
  <si>
    <t>団体名</t>
    <rPh sb="0" eb="2">
      <t>ダンタイ</t>
    </rPh>
    <rPh sb="2" eb="3">
      <t>メイ</t>
    </rPh>
    <phoneticPr fontId="3"/>
  </si>
  <si>
    <t>宿泊
形態</t>
    <rPh sb="0" eb="2">
      <t>シュクハク</t>
    </rPh>
    <rPh sb="3" eb="5">
      <t>ケイタイ</t>
    </rPh>
    <phoneticPr fontId="4"/>
  </si>
  <si>
    <t>泊</t>
    <rPh sb="0" eb="1">
      <t>ハク</t>
    </rPh>
    <phoneticPr fontId="3"/>
  </si>
  <si>
    <t>No</t>
    <phoneticPr fontId="3"/>
  </si>
  <si>
    <t>氏　　　　名</t>
    <rPh sb="0" eb="1">
      <t>シ</t>
    </rPh>
    <rPh sb="5" eb="6">
      <t>メイ</t>
    </rPh>
    <phoneticPr fontId="3"/>
  </si>
  <si>
    <t>性別
男
女</t>
    <rPh sb="0" eb="2">
      <t>セイベツ</t>
    </rPh>
    <rPh sb="4" eb="5">
      <t>オトコ</t>
    </rPh>
    <rPh sb="6" eb="7">
      <t>オンナ</t>
    </rPh>
    <phoneticPr fontId="3"/>
  </si>
  <si>
    <t>利用対象（●を記入）</t>
    <rPh sb="0" eb="1">
      <t>リ</t>
    </rPh>
    <rPh sb="1" eb="2">
      <t>ヨウ</t>
    </rPh>
    <rPh sb="2" eb="3">
      <t>ツイ</t>
    </rPh>
    <rPh sb="3" eb="4">
      <t>ゾウ</t>
    </rPh>
    <rPh sb="7" eb="9">
      <t>キニュウ</t>
    </rPh>
    <phoneticPr fontId="4"/>
  </si>
  <si>
    <t>各日の利用形態</t>
    <rPh sb="0" eb="1">
      <t>カク</t>
    </rPh>
    <rPh sb="1" eb="2">
      <t>ニチ</t>
    </rPh>
    <rPh sb="3" eb="4">
      <t>リ</t>
    </rPh>
    <rPh sb="4" eb="5">
      <t>ヨウ</t>
    </rPh>
    <rPh sb="5" eb="6">
      <t>カタチ</t>
    </rPh>
    <rPh sb="6" eb="7">
      <t>タイ</t>
    </rPh>
    <phoneticPr fontId="4"/>
  </si>
  <si>
    <t>※宿泊の有無を、必ずご確認ください。</t>
    <rPh sb="1" eb="3">
      <t>シュクハク</t>
    </rPh>
    <rPh sb="4" eb="6">
      <t>ウム</t>
    </rPh>
    <rPh sb="8" eb="9">
      <t>カナラ</t>
    </rPh>
    <rPh sb="11" eb="13">
      <t>カクニン</t>
    </rPh>
    <phoneticPr fontId="4"/>
  </si>
  <si>
    <t>幼　児</t>
    <rPh sb="0" eb="1">
      <t>ヨウ</t>
    </rPh>
    <rPh sb="2" eb="3">
      <t>ジ</t>
    </rPh>
    <phoneticPr fontId="4"/>
  </si>
  <si>
    <t>小学生</t>
    <rPh sb="0" eb="3">
      <t>ショウガクセイ</t>
    </rPh>
    <phoneticPr fontId="4"/>
  </si>
  <si>
    <t>中学生</t>
    <rPh sb="0" eb="3">
      <t>チュウガクセイ</t>
    </rPh>
    <phoneticPr fontId="4"/>
  </si>
  <si>
    <t>高校生</t>
    <rPh sb="0" eb="3">
      <t>コウコウセイ</t>
    </rPh>
    <phoneticPr fontId="4"/>
  </si>
  <si>
    <t>大学生</t>
    <rPh sb="0" eb="3">
      <t>ダイガクセイ</t>
    </rPh>
    <phoneticPr fontId="4"/>
  </si>
  <si>
    <t>２６歳未満</t>
    <rPh sb="2" eb="5">
      <t>サイミマン</t>
    </rPh>
    <phoneticPr fontId="4"/>
  </si>
  <si>
    <t>２６歳以上</t>
    <rPh sb="2" eb="5">
      <t>サイイジョウ</t>
    </rPh>
    <phoneticPr fontId="4"/>
  </si>
  <si>
    <r>
      <t>　　　　　</t>
    </r>
    <r>
      <rPr>
        <sz val="9"/>
        <rFont val="ＭＳ Ｐゴシック"/>
        <family val="3"/>
        <charset val="128"/>
      </rPr>
      <t>泊　　　：　利用で宿泊
　　　　　帰　　　：　利用でこの日帰る
　　　　（空欄）　：　この日不参加</t>
    </r>
    <rPh sb="5" eb="6">
      <t>ハク</t>
    </rPh>
    <rPh sb="11" eb="13">
      <t>リヨウ</t>
    </rPh>
    <rPh sb="14" eb="16">
      <t>シュクハク</t>
    </rPh>
    <rPh sb="22" eb="23">
      <t>カエ</t>
    </rPh>
    <rPh sb="28" eb="30">
      <t>リヨウ</t>
    </rPh>
    <rPh sb="33" eb="34">
      <t>ヒ</t>
    </rPh>
    <rPh sb="34" eb="35">
      <t>カエ</t>
    </rPh>
    <rPh sb="50" eb="51">
      <t>ヒ</t>
    </rPh>
    <rPh sb="51" eb="54">
      <t>フサンカ</t>
    </rPh>
    <phoneticPr fontId="4"/>
  </si>
  <si>
    <t>生　活　時　間　表</t>
    <phoneticPr fontId="3"/>
  </si>
  <si>
    <t>団体名</t>
    <phoneticPr fontId="3"/>
  </si>
  <si>
    <t>利用形態</t>
    <phoneticPr fontId="3"/>
  </si>
  <si>
    <t>＜１日目＞</t>
    <rPh sb="2" eb="4">
      <t>ニチメ</t>
    </rPh>
    <phoneticPr fontId="3"/>
  </si>
  <si>
    <t>晴天時</t>
    <rPh sb="0" eb="3">
      <t>セイテンジ</t>
    </rPh>
    <phoneticPr fontId="3"/>
  </si>
  <si>
    <t>雨天時</t>
    <rPh sb="0" eb="3">
      <t>ウテンジ</t>
    </rPh>
    <phoneticPr fontId="3"/>
  </si>
  <si>
    <t>備考</t>
    <rPh sb="0" eb="2">
      <t>ビコウ</t>
    </rPh>
    <phoneticPr fontId="3"/>
  </si>
  <si>
    <t>開始
時刻</t>
    <rPh sb="0" eb="2">
      <t>カイシ</t>
    </rPh>
    <rPh sb="3" eb="5">
      <t>ジコク</t>
    </rPh>
    <phoneticPr fontId="3"/>
  </si>
  <si>
    <t>終了
時刻</t>
    <rPh sb="0" eb="2">
      <t>シュウリョウ</t>
    </rPh>
    <rPh sb="3" eb="5">
      <t>ジコク</t>
    </rPh>
    <phoneticPr fontId="3"/>
  </si>
  <si>
    <t>活動
時間</t>
    <rPh sb="0" eb="2">
      <t>カツドウ</t>
    </rPh>
    <rPh sb="3" eb="5">
      <t>ジカン</t>
    </rPh>
    <phoneticPr fontId="3"/>
  </si>
  <si>
    <t>活動内容</t>
    <rPh sb="0" eb="2">
      <t>カツドウ</t>
    </rPh>
    <rPh sb="2" eb="4">
      <t>ナイヨウ</t>
    </rPh>
    <phoneticPr fontId="3"/>
  </si>
  <si>
    <t>場　所</t>
    <rPh sb="0" eb="1">
      <t>バ</t>
    </rPh>
    <rPh sb="2" eb="3">
      <t>ショ</t>
    </rPh>
    <phoneticPr fontId="3"/>
  </si>
  <si>
    <t>※手続き時間含む</t>
    <rPh sb="1" eb="3">
      <t>テツヅ</t>
    </rPh>
    <rPh sb="4" eb="6">
      <t>ジカン</t>
    </rPh>
    <rPh sb="6" eb="7">
      <t>フク</t>
    </rPh>
    <phoneticPr fontId="3"/>
  </si>
  <si>
    <t>※日帰りの場合は原則無し</t>
    <rPh sb="1" eb="3">
      <t>ヒガエ</t>
    </rPh>
    <rPh sb="5" eb="7">
      <t>バアイ</t>
    </rPh>
    <rPh sb="8" eb="10">
      <t>ゲンソク</t>
    </rPh>
    <rPh sb="10" eb="11">
      <t>ナ</t>
    </rPh>
    <phoneticPr fontId="3"/>
  </si>
  <si>
    <t>＜２日目＞</t>
    <rPh sb="2" eb="4">
      <t>ニチメ</t>
    </rPh>
    <phoneticPr fontId="3"/>
  </si>
  <si>
    <t>起床／洗面</t>
    <rPh sb="0" eb="2">
      <t>キショウ</t>
    </rPh>
    <rPh sb="3" eb="5">
      <t>センメン</t>
    </rPh>
    <phoneticPr fontId="3"/>
  </si>
  <si>
    <t>＜３日目＞</t>
    <rPh sb="2" eb="4">
      <t>ニチメ</t>
    </rPh>
    <phoneticPr fontId="3"/>
  </si>
  <si>
    <t>＜４日目＞</t>
    <rPh sb="2" eb="4">
      <t>ニチメ</t>
    </rPh>
    <phoneticPr fontId="3"/>
  </si>
  <si>
    <t>＜５日目＞</t>
    <rPh sb="2" eb="4">
      <t>ニチメ</t>
    </rPh>
    <phoneticPr fontId="3"/>
  </si>
  <si>
    <t>＜６日目＞</t>
    <rPh sb="2" eb="4">
      <t>ニチメ</t>
    </rPh>
    <phoneticPr fontId="3"/>
  </si>
  <si>
    <t>所　長</t>
    <rPh sb="0" eb="1">
      <t>ショ</t>
    </rPh>
    <rPh sb="2" eb="3">
      <t>チョウ</t>
    </rPh>
    <phoneticPr fontId="3"/>
  </si>
  <si>
    <t>主　任</t>
    <rPh sb="0" eb="1">
      <t>シュ</t>
    </rPh>
    <rPh sb="2" eb="3">
      <t>ニン</t>
    </rPh>
    <phoneticPr fontId="3"/>
  </si>
  <si>
    <t>担　当</t>
    <rPh sb="0" eb="1">
      <t>タン</t>
    </rPh>
    <rPh sb="2" eb="3">
      <t>トウ</t>
    </rPh>
    <phoneticPr fontId="3"/>
  </si>
  <si>
    <t>提出日</t>
    <rPh sb="0" eb="2">
      <t>テイシュツ</t>
    </rPh>
    <rPh sb="2" eb="3">
      <t>ビ</t>
    </rPh>
    <phoneticPr fontId="3"/>
  </si>
  <si>
    <t>／</t>
    <phoneticPr fontId="3"/>
  </si>
  <si>
    <t>食物アレルギー　団体責任者確認票</t>
    <rPh sb="0" eb="2">
      <t>ショクモツ</t>
    </rPh>
    <rPh sb="8" eb="10">
      <t>ダンタイ</t>
    </rPh>
    <rPh sb="10" eb="13">
      <t>セキニンシャ</t>
    </rPh>
    <rPh sb="13" eb="15">
      <t>カクニン</t>
    </rPh>
    <rPh sb="15" eb="16">
      <t>ヒョウ</t>
    </rPh>
    <phoneticPr fontId="4"/>
  </si>
  <si>
    <t>福井県立芦原青年の家</t>
    <rPh sb="0" eb="4">
      <t>フクイケンリツ</t>
    </rPh>
    <rPh sb="4" eb="6">
      <t>アワラ</t>
    </rPh>
    <rPh sb="6" eb="8">
      <t>セイネン</t>
    </rPh>
    <rPh sb="9" eb="10">
      <t>イエ</t>
    </rPh>
    <phoneticPr fontId="3"/>
  </si>
  <si>
    <t>食物アレルギーをもった利用者が</t>
    <rPh sb="0" eb="2">
      <t>ショクモツ</t>
    </rPh>
    <rPh sb="11" eb="14">
      <t>リヨウシャ</t>
    </rPh>
    <phoneticPr fontId="4"/>
  </si>
  <si>
    <t>います</t>
    <phoneticPr fontId="4"/>
  </si>
  <si>
    <t>※どちらかに〇をつけてください。</t>
    <phoneticPr fontId="4"/>
  </si>
  <si>
    <t>いません</t>
    <phoneticPr fontId="4"/>
  </si>
  <si>
    <t>利用団体名</t>
    <rPh sb="0" eb="2">
      <t>リヨウ</t>
    </rPh>
    <rPh sb="2" eb="3">
      <t>ダン</t>
    </rPh>
    <rPh sb="3" eb="4">
      <t>カラダ</t>
    </rPh>
    <rPh sb="4" eb="5">
      <t>メイ</t>
    </rPh>
    <phoneticPr fontId="4"/>
  </si>
  <si>
    <t>利用期間</t>
    <rPh sb="0" eb="2">
      <t>リヨウ</t>
    </rPh>
    <rPh sb="2" eb="4">
      <t>キカン</t>
    </rPh>
    <phoneticPr fontId="4"/>
  </si>
  <si>
    <t>＜該当者について、下にご記入ください＞</t>
    <rPh sb="1" eb="4">
      <t>ガイトウシャ</t>
    </rPh>
    <rPh sb="9" eb="10">
      <t>シタ</t>
    </rPh>
    <rPh sb="12" eb="14">
      <t>キニュウ</t>
    </rPh>
    <phoneticPr fontId="4"/>
  </si>
  <si>
    <t>No.</t>
  </si>
  <si>
    <t>氏　名</t>
  </si>
  <si>
    <t>性別</t>
  </si>
  <si>
    <t>アレルゲン
（食材）</t>
    <phoneticPr fontId="3"/>
  </si>
  <si>
    <t>主な症状</t>
  </si>
  <si>
    <t>その程度と
予防対処法</t>
    <rPh sb="6" eb="8">
      <t>ヨボウ</t>
    </rPh>
    <rPh sb="8" eb="10">
      <t>タイショ</t>
    </rPh>
    <rPh sb="10" eb="11">
      <t>ホウ</t>
    </rPh>
    <phoneticPr fontId="4"/>
  </si>
  <si>
    <t>※エピペンについて</t>
    <phoneticPr fontId="3"/>
  </si>
  <si>
    <t>持参</t>
    <rPh sb="0" eb="2">
      <t>ジサン</t>
    </rPh>
    <phoneticPr fontId="3"/>
  </si>
  <si>
    <t>管理者</t>
    <rPh sb="0" eb="3">
      <t>カンリシャ</t>
    </rPh>
    <phoneticPr fontId="3"/>
  </si>
  <si>
    <t>記入責任者
氏　名</t>
    <rPh sb="0" eb="2">
      <t>キニュウ</t>
    </rPh>
    <rPh sb="2" eb="4">
      <t>セキニン</t>
    </rPh>
    <rPh sb="4" eb="5">
      <t>シャ</t>
    </rPh>
    <rPh sb="6" eb="7">
      <t>シ</t>
    </rPh>
    <rPh sb="8" eb="9">
      <t>メイ</t>
    </rPh>
    <phoneticPr fontId="4"/>
  </si>
  <si>
    <t>連絡先</t>
    <rPh sb="0" eb="3">
      <t>レンラクサキ</t>
    </rPh>
    <phoneticPr fontId="4"/>
  </si>
  <si>
    <t>TEL</t>
    <phoneticPr fontId="4"/>
  </si>
  <si>
    <t>FAX</t>
    <phoneticPr fontId="4"/>
  </si>
  <si>
    <t>＜記入例＞</t>
    <rPh sb="1" eb="3">
      <t>キニュウ</t>
    </rPh>
    <rPh sb="3" eb="4">
      <t>レイ</t>
    </rPh>
    <phoneticPr fontId="4"/>
  </si>
  <si>
    <t>アレルゲン（食材）</t>
  </si>
  <si>
    <t>芦原　太郎</t>
    <rPh sb="0" eb="2">
      <t>アワラ</t>
    </rPh>
    <rPh sb="3" eb="5">
      <t>タロウ</t>
    </rPh>
    <phoneticPr fontId="4"/>
  </si>
  <si>
    <t>そば</t>
    <phoneticPr fontId="4"/>
  </si>
  <si>
    <t>呼吸困難</t>
    <rPh sb="0" eb="2">
      <t>コキュウ</t>
    </rPh>
    <rPh sb="2" eb="4">
      <t>コンナン</t>
    </rPh>
    <phoneticPr fontId="4"/>
  </si>
  <si>
    <t>完全除去必要</t>
    <rPh sb="0" eb="2">
      <t>カンゼン</t>
    </rPh>
    <rPh sb="2" eb="4">
      <t>ジョキョ</t>
    </rPh>
    <rPh sb="4" eb="6">
      <t>ヒツヨウ</t>
    </rPh>
    <phoneticPr fontId="4"/>
  </si>
  <si>
    <t>する</t>
    <phoneticPr fontId="3"/>
  </si>
  <si>
    <t>担任</t>
    <rPh sb="0" eb="2">
      <t>タンニン</t>
    </rPh>
    <phoneticPr fontId="3"/>
  </si>
  <si>
    <t>北潟　花子</t>
    <rPh sb="0" eb="2">
      <t>キタガタ</t>
    </rPh>
    <rPh sb="3" eb="5">
      <t>ハナコ</t>
    </rPh>
    <phoneticPr fontId="4"/>
  </si>
  <si>
    <t>卵</t>
    <rPh sb="0" eb="1">
      <t>タマゴ</t>
    </rPh>
    <phoneticPr fontId="4"/>
  </si>
  <si>
    <t>じんましん</t>
    <phoneticPr fontId="4"/>
  </si>
  <si>
    <t>生食は不可　つなぎでの使用および加熱してある物は可</t>
    <rPh sb="0" eb="2">
      <t>セイショク</t>
    </rPh>
    <rPh sb="3" eb="5">
      <t>フカ</t>
    </rPh>
    <rPh sb="11" eb="13">
      <t>シヨウ</t>
    </rPh>
    <rPh sb="16" eb="18">
      <t>カネツ</t>
    </rPh>
    <rPh sb="22" eb="23">
      <t>モノ</t>
    </rPh>
    <rPh sb="24" eb="25">
      <t>カ</t>
    </rPh>
    <phoneticPr fontId="4"/>
  </si>
  <si>
    <t>しない</t>
    <phoneticPr fontId="3"/>
  </si>
  <si>
    <t>-</t>
    <phoneticPr fontId="3"/>
  </si>
  <si>
    <t>芦北　二郎</t>
    <rPh sb="0" eb="2">
      <t>アシキタ</t>
    </rPh>
    <rPh sb="3" eb="5">
      <t>ジロウ</t>
    </rPh>
    <phoneticPr fontId="4"/>
  </si>
  <si>
    <t>エビ</t>
    <phoneticPr fontId="4"/>
  </si>
  <si>
    <t>じんましん
呼吸困難</t>
    <rPh sb="6" eb="8">
      <t>コキュウ</t>
    </rPh>
    <rPh sb="8" eb="10">
      <t>コンナン</t>
    </rPh>
    <phoneticPr fontId="4"/>
  </si>
  <si>
    <t>エビのみ除去</t>
    <rPh sb="4" eb="6">
      <t>ジョキョ</t>
    </rPh>
    <phoneticPr fontId="4"/>
  </si>
  <si>
    <r>
      <t xml:space="preserve">
◆食物アレルギー対応についてのお問合せは、</t>
    </r>
    <r>
      <rPr>
        <b/>
        <u/>
        <sz val="11"/>
        <color indexed="8"/>
        <rFont val="ＭＳ Ｐゴシック"/>
        <family val="3"/>
        <charset val="128"/>
      </rPr>
      <t/>
    </r>
    <rPh sb="2" eb="4">
      <t>ショクモツ</t>
    </rPh>
    <rPh sb="9" eb="11">
      <t>タイオウ</t>
    </rPh>
    <rPh sb="17" eb="19">
      <t>トイアワ</t>
    </rPh>
    <phoneticPr fontId="4"/>
  </si>
  <si>
    <t xml:space="preserve">◆この票に記入された利用者が食事をする際には、
</t>
    <phoneticPr fontId="4"/>
  </si>
  <si>
    <t>次　長</t>
    <rPh sb="0" eb="1">
      <t>ツギ</t>
    </rPh>
    <rPh sb="2" eb="3">
      <t>チョウ</t>
    </rPh>
    <phoneticPr fontId="3"/>
  </si>
  <si>
    <t>所　員</t>
    <rPh sb="0" eb="1">
      <t>ショ</t>
    </rPh>
    <rPh sb="2" eb="3">
      <t>イン</t>
    </rPh>
    <phoneticPr fontId="3"/>
  </si>
  <si>
    <t>福井県立芦原青年の家　所長　様</t>
    <rPh sb="0" eb="4">
      <t>フクイケンリツ</t>
    </rPh>
    <rPh sb="4" eb="6">
      <t>アワラ</t>
    </rPh>
    <rPh sb="6" eb="8">
      <t>セイネン</t>
    </rPh>
    <rPh sb="9" eb="10">
      <t>イエ</t>
    </rPh>
    <rPh sb="11" eb="13">
      <t>ショチョウ</t>
    </rPh>
    <rPh sb="14" eb="15">
      <t>サマ</t>
    </rPh>
    <phoneticPr fontId="3"/>
  </si>
  <si>
    <t>記載者（保護者）氏名</t>
    <rPh sb="0" eb="2">
      <t>キサイ</t>
    </rPh>
    <rPh sb="4" eb="7">
      <t>ホゴシャ</t>
    </rPh>
    <rPh sb="8" eb="10">
      <t>シメイ</t>
    </rPh>
    <phoneticPr fontId="3"/>
  </si>
  <si>
    <t>食物アレルギーに関する内容確認書</t>
    <rPh sb="0" eb="2">
      <t>ショクモツ</t>
    </rPh>
    <rPh sb="8" eb="9">
      <t>カン</t>
    </rPh>
    <rPh sb="11" eb="13">
      <t>ナイヨウ</t>
    </rPh>
    <rPh sb="13" eb="15">
      <t>カクニン</t>
    </rPh>
    <rPh sb="15" eb="16">
      <t>ショ</t>
    </rPh>
    <phoneticPr fontId="3"/>
  </si>
  <si>
    <t>※ご記入いただいた個人情報は、当所と給食業務委託業者の食物アレルギー対応目的以外では使用いたしません。</t>
    <rPh sb="2" eb="4">
      <t>キニュウ</t>
    </rPh>
    <rPh sb="18" eb="20">
      <t>キュウショク</t>
    </rPh>
    <rPh sb="20" eb="22">
      <t>ギョウム</t>
    </rPh>
    <rPh sb="27" eb="29">
      <t>ショクモツ</t>
    </rPh>
    <rPh sb="36" eb="38">
      <t>モクテキ</t>
    </rPh>
    <phoneticPr fontId="3"/>
  </si>
  <si>
    <t>引率者名</t>
    <rPh sb="0" eb="2">
      <t>インソツ</t>
    </rPh>
    <rPh sb="2" eb="3">
      <t>シャ</t>
    </rPh>
    <rPh sb="3" eb="4">
      <t>メイ</t>
    </rPh>
    <phoneticPr fontId="3"/>
  </si>
  <si>
    <t>利用期間</t>
    <rPh sb="0" eb="2">
      <t>リヨウ</t>
    </rPh>
    <rPh sb="2" eb="4">
      <t>キカン</t>
    </rPh>
    <phoneticPr fontId="3"/>
  </si>
  <si>
    <t>フリガナ</t>
    <phoneticPr fontId="3"/>
  </si>
  <si>
    <t>性別</t>
    <rPh sb="0" eb="2">
      <t>セイベツ</t>
    </rPh>
    <phoneticPr fontId="3"/>
  </si>
  <si>
    <t>対象者氏名</t>
    <rPh sb="0" eb="2">
      <t>タイショウ</t>
    </rPh>
    <rPh sb="2" eb="3">
      <t>モノ</t>
    </rPh>
    <rPh sb="3" eb="5">
      <t>シメイ</t>
    </rPh>
    <phoneticPr fontId="3"/>
  </si>
  <si>
    <t>住　　所</t>
    <rPh sb="0" eb="1">
      <t>スミ</t>
    </rPh>
    <rPh sb="3" eb="4">
      <t>ショ</t>
    </rPh>
    <phoneticPr fontId="3"/>
  </si>
  <si>
    <t>電話番号</t>
    <rPh sb="0" eb="2">
      <t>デンワ</t>
    </rPh>
    <rPh sb="2" eb="4">
      <t>バンゴウ</t>
    </rPh>
    <phoneticPr fontId="3"/>
  </si>
  <si>
    <r>
      <t xml:space="preserve">緊急時連絡先
</t>
    </r>
    <r>
      <rPr>
        <sz val="8"/>
        <color theme="1"/>
        <rFont val="ＭＳ Ｐゴシック"/>
        <family val="3"/>
        <charset val="128"/>
      </rPr>
      <t>※確実に連絡のとれる
ところをご記入ください</t>
    </r>
    <rPh sb="0" eb="3">
      <t>キンキュウジ</t>
    </rPh>
    <rPh sb="3" eb="6">
      <t>レンラクサキ</t>
    </rPh>
    <rPh sb="8" eb="10">
      <t>カクジツ</t>
    </rPh>
    <rPh sb="11" eb="13">
      <t>レンラク</t>
    </rPh>
    <rPh sb="23" eb="25">
      <t>キニュウ</t>
    </rPh>
    <phoneticPr fontId="3"/>
  </si>
  <si>
    <t>①場所：</t>
    <rPh sb="1" eb="3">
      <t>バショ</t>
    </rPh>
    <phoneticPr fontId="3"/>
  </si>
  <si>
    <t>電話：</t>
    <rPh sb="0" eb="2">
      <t>デンワ</t>
    </rPh>
    <phoneticPr fontId="3"/>
  </si>
  <si>
    <t>②場所：</t>
    <rPh sb="1" eb="3">
      <t>バショ</t>
    </rPh>
    <phoneticPr fontId="3"/>
  </si>
  <si>
    <t>かかりつけの病院
および主治医</t>
    <rPh sb="6" eb="8">
      <t>ビョウイン</t>
    </rPh>
    <rPh sb="12" eb="15">
      <t>シュジイ</t>
    </rPh>
    <phoneticPr fontId="3"/>
  </si>
  <si>
    <t>病院名：</t>
    <rPh sb="0" eb="2">
      <t>ビョウイン</t>
    </rPh>
    <rPh sb="2" eb="3">
      <t>メイ</t>
    </rPh>
    <phoneticPr fontId="3"/>
  </si>
  <si>
    <t>主治医：</t>
    <rPh sb="0" eb="3">
      <t>シュジイ</t>
    </rPh>
    <phoneticPr fontId="3"/>
  </si>
  <si>
    <t>※診断根拠</t>
    <rPh sb="1" eb="3">
      <t>シンダン</t>
    </rPh>
    <rPh sb="3" eb="5">
      <t>コンキョ</t>
    </rPh>
    <phoneticPr fontId="3"/>
  </si>
  <si>
    <t>※症状</t>
    <rPh sb="1" eb="3">
      <t>ショウジョウ</t>
    </rPh>
    <phoneticPr fontId="3"/>
  </si>
  <si>
    <t>＜記入例＞</t>
    <rPh sb="1" eb="3">
      <t>キニュウ</t>
    </rPh>
    <rPh sb="3" eb="4">
      <t>レイ</t>
    </rPh>
    <phoneticPr fontId="3"/>
  </si>
  <si>
    <t>原因食物</t>
    <rPh sb="0" eb="2">
      <t>ゲンイン</t>
    </rPh>
    <rPh sb="2" eb="4">
      <t>ショクモツ</t>
    </rPh>
    <phoneticPr fontId="3"/>
  </si>
  <si>
    <t>原因食物の詳細</t>
    <rPh sb="0" eb="2">
      <t>ゲンイン</t>
    </rPh>
    <rPh sb="2" eb="4">
      <t>ショクモツ</t>
    </rPh>
    <rPh sb="5" eb="7">
      <t>ショウサイ</t>
    </rPh>
    <phoneticPr fontId="3"/>
  </si>
  <si>
    <t>診断根拠</t>
    <rPh sb="0" eb="2">
      <t>シンダン</t>
    </rPh>
    <rPh sb="2" eb="4">
      <t>コンキョ</t>
    </rPh>
    <phoneticPr fontId="3"/>
  </si>
  <si>
    <t>症　状</t>
    <rPh sb="0" eb="1">
      <t>ショウ</t>
    </rPh>
    <rPh sb="2" eb="3">
      <t>ジョウ</t>
    </rPh>
    <phoneticPr fontId="3"/>
  </si>
  <si>
    <t>１．鶏卵</t>
    <rPh sb="2" eb="4">
      <t>ケイラン</t>
    </rPh>
    <phoneticPr fontId="3"/>
  </si>
  <si>
    <t>生食は不可。つなぎでの使用および加熱済は可。</t>
    <rPh sb="0" eb="1">
      <t>ナマ</t>
    </rPh>
    <rPh sb="1" eb="2">
      <t>ショク</t>
    </rPh>
    <rPh sb="3" eb="5">
      <t>フカ</t>
    </rPh>
    <rPh sb="11" eb="13">
      <t>シヨウ</t>
    </rPh>
    <rPh sb="16" eb="18">
      <t>カネツ</t>
    </rPh>
    <rPh sb="18" eb="19">
      <t>ズ</t>
    </rPh>
    <rPh sb="20" eb="21">
      <t>カ</t>
    </rPh>
    <phoneticPr fontId="3"/>
  </si>
  <si>
    <t>①</t>
    <phoneticPr fontId="3"/>
  </si>
  <si>
    <t>③</t>
    <phoneticPr fontId="3"/>
  </si>
  <si>
    <t>４．そば</t>
    <phoneticPr fontId="3"/>
  </si>
  <si>
    <t>７．甲殻類</t>
    <rPh sb="2" eb="5">
      <t>コウカクルイ</t>
    </rPh>
    <phoneticPr fontId="3"/>
  </si>
  <si>
    <t>エビのみ不可。エキスも不可。</t>
    <rPh sb="4" eb="6">
      <t>フカ</t>
    </rPh>
    <rPh sb="11" eb="13">
      <t>フカ</t>
    </rPh>
    <phoneticPr fontId="3"/>
  </si>
  <si>
    <t>①明らかな症状の既往</t>
    <rPh sb="1" eb="2">
      <t>アキ</t>
    </rPh>
    <rPh sb="5" eb="7">
      <t>ショウジョウ</t>
    </rPh>
    <rPh sb="8" eb="10">
      <t>キオウ</t>
    </rPh>
    <phoneticPr fontId="3"/>
  </si>
  <si>
    <t>①発赤・じんましん等</t>
    <rPh sb="1" eb="2">
      <t>ハツ</t>
    </rPh>
    <rPh sb="2" eb="3">
      <t>アカ</t>
    </rPh>
    <rPh sb="9" eb="10">
      <t>トウ</t>
    </rPh>
    <phoneticPr fontId="3"/>
  </si>
  <si>
    <t>２．牛乳・乳製品</t>
    <rPh sb="2" eb="4">
      <t>ギュウニュウ</t>
    </rPh>
    <rPh sb="5" eb="8">
      <t>ニュウセイヒン</t>
    </rPh>
    <phoneticPr fontId="3"/>
  </si>
  <si>
    <t>②食物負荷試験陽性</t>
    <rPh sb="1" eb="3">
      <t>ショクモツ</t>
    </rPh>
    <rPh sb="3" eb="5">
      <t>フカ</t>
    </rPh>
    <rPh sb="5" eb="7">
      <t>シケン</t>
    </rPh>
    <rPh sb="7" eb="9">
      <t>ヨウセイ</t>
    </rPh>
    <phoneticPr fontId="3"/>
  </si>
  <si>
    <t>②湿疹</t>
    <rPh sb="1" eb="3">
      <t>シッシン</t>
    </rPh>
    <phoneticPr fontId="3"/>
  </si>
  <si>
    <t>３．小麦</t>
    <rPh sb="2" eb="4">
      <t>コムギ</t>
    </rPh>
    <phoneticPr fontId="3"/>
  </si>
  <si>
    <t>③IgE抗体等検査陽性</t>
    <rPh sb="4" eb="6">
      <t>コウタイ</t>
    </rPh>
    <rPh sb="6" eb="7">
      <t>トウ</t>
    </rPh>
    <rPh sb="7" eb="9">
      <t>ケンサ</t>
    </rPh>
    <rPh sb="9" eb="11">
      <t>ヨウセイ</t>
    </rPh>
    <phoneticPr fontId="3"/>
  </si>
  <si>
    <t>③鼻水・咳・喘息</t>
    <rPh sb="1" eb="3">
      <t>ハナミズ</t>
    </rPh>
    <rPh sb="4" eb="5">
      <t>セキ</t>
    </rPh>
    <rPh sb="6" eb="8">
      <t>ゼンソク</t>
    </rPh>
    <phoneticPr fontId="3"/>
  </si>
  <si>
    <t>④その他</t>
    <phoneticPr fontId="3"/>
  </si>
  <si>
    <t>④腹痛・嘔吐・下痢</t>
    <rPh sb="1" eb="3">
      <t>フクツウ</t>
    </rPh>
    <rPh sb="4" eb="6">
      <t>オウト</t>
    </rPh>
    <rPh sb="7" eb="9">
      <t>ゲリ</t>
    </rPh>
    <phoneticPr fontId="3"/>
  </si>
  <si>
    <t>⑤口腔過敏症</t>
    <rPh sb="1" eb="3">
      <t>コウクウ</t>
    </rPh>
    <rPh sb="3" eb="6">
      <t>カビンショウ</t>
    </rPh>
    <phoneticPr fontId="3"/>
  </si>
  <si>
    <t>６．大豆</t>
    <rPh sb="2" eb="4">
      <t>ダイズ</t>
    </rPh>
    <phoneticPr fontId="3"/>
  </si>
  <si>
    <t>７．種子・木の実類</t>
    <rPh sb="2" eb="4">
      <t>シュシ</t>
    </rPh>
    <rPh sb="5" eb="6">
      <t>キ</t>
    </rPh>
    <rPh sb="7" eb="8">
      <t>ミ</t>
    </rPh>
    <rPh sb="8" eb="9">
      <t>ルイ</t>
    </rPh>
    <phoneticPr fontId="3"/>
  </si>
  <si>
    <t>８．甲殻類</t>
    <rPh sb="2" eb="5">
      <t>コウカクルイ</t>
    </rPh>
    <phoneticPr fontId="3"/>
  </si>
  <si>
    <t>９．果実類</t>
    <rPh sb="2" eb="4">
      <t>カジツ</t>
    </rPh>
    <rPh sb="4" eb="5">
      <t>ルイ</t>
    </rPh>
    <phoneticPr fontId="3"/>
  </si>
  <si>
    <t>10．魚類</t>
    <rPh sb="3" eb="5">
      <t>ギョルイ</t>
    </rPh>
    <phoneticPr fontId="3"/>
  </si>
  <si>
    <t>11．肉類</t>
    <rPh sb="3" eb="5">
      <t>ニクルイ</t>
    </rPh>
    <phoneticPr fontId="3"/>
  </si>
  <si>
    <t>※対応について</t>
    <rPh sb="1" eb="3">
      <t>タイオウ</t>
    </rPh>
    <phoneticPr fontId="3"/>
  </si>
  <si>
    <t>※記載者は、以下には記入しないでください</t>
    <rPh sb="1" eb="4">
      <t>キサイシャ</t>
    </rPh>
    <rPh sb="4" eb="5">
      <t>キシャ</t>
    </rPh>
    <rPh sb="6" eb="8">
      <t>イカ</t>
    </rPh>
    <phoneticPr fontId="3"/>
  </si>
  <si>
    <t>対応可</t>
    <rPh sb="0" eb="2">
      <t>タイオウ</t>
    </rPh>
    <rPh sb="2" eb="3">
      <t>カ</t>
    </rPh>
    <phoneticPr fontId="3"/>
  </si>
  <si>
    <t xml:space="preserve">
※記載者（保護者）様へ連絡　　（　　済　　・　特に必要なし　　）
※特記事項
※その他（野外食等）</t>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3"/>
  </si>
  <si>
    <t>サイン欄</t>
    <rPh sb="3" eb="4">
      <t>ラン</t>
    </rPh>
    <phoneticPr fontId="3"/>
  </si>
  <si>
    <t>対応不可</t>
    <rPh sb="0" eb="2">
      <t>タイオウ</t>
    </rPh>
    <rPh sb="2" eb="4">
      <t>フカ</t>
    </rPh>
    <phoneticPr fontId="3"/>
  </si>
  <si>
    <t>芦原青年
の家</t>
    <rPh sb="0" eb="2">
      <t>アワラ</t>
    </rPh>
    <rPh sb="2" eb="4">
      <t>セイネン</t>
    </rPh>
    <rPh sb="6" eb="7">
      <t>イエ</t>
    </rPh>
    <phoneticPr fontId="3"/>
  </si>
  <si>
    <t>担当による対応内容</t>
    <rPh sb="0" eb="2">
      <t>タントウ</t>
    </rPh>
    <rPh sb="5" eb="7">
      <t>タイオウ</t>
    </rPh>
    <rPh sb="7" eb="9">
      <t>ナイヨウ</t>
    </rPh>
    <phoneticPr fontId="3"/>
  </si>
  <si>
    <t>所長確認</t>
    <rPh sb="0" eb="2">
      <t>ショチョウ</t>
    </rPh>
    <rPh sb="2" eb="4">
      <t>カクニン</t>
    </rPh>
    <phoneticPr fontId="3"/>
  </si>
  <si>
    <t>所員確認</t>
    <rPh sb="0" eb="2">
      <t>ショイン</t>
    </rPh>
    <rPh sb="2" eb="4">
      <t>カクニン</t>
    </rPh>
    <phoneticPr fontId="3"/>
  </si>
  <si>
    <t>担当確認</t>
    <rPh sb="0" eb="2">
      <t>タントウ</t>
    </rPh>
    <rPh sb="2" eb="4">
      <t>カクニン</t>
    </rPh>
    <phoneticPr fontId="3"/>
  </si>
  <si>
    <t>生年月日</t>
    <rPh sb="0" eb="2">
      <t>セイネン</t>
    </rPh>
    <rPh sb="2" eb="4">
      <t>ガッピ</t>
    </rPh>
    <phoneticPr fontId="3"/>
  </si>
  <si>
    <t>電話番号</t>
    <rPh sb="0" eb="4">
      <t>デンワバンゴウ</t>
    </rPh>
    <phoneticPr fontId="3"/>
  </si>
  <si>
    <t>＜原因食物・診断根拠等＞　　</t>
    <rPh sb="1" eb="3">
      <t>ゲンイン</t>
    </rPh>
    <rPh sb="3" eb="5">
      <t>ショクモツ</t>
    </rPh>
    <rPh sb="6" eb="8">
      <t>シンダン</t>
    </rPh>
    <rPh sb="8" eb="10">
      <t>コンキョ</t>
    </rPh>
    <rPh sb="10" eb="11">
      <t>トウ</t>
    </rPh>
    <phoneticPr fontId="3"/>
  </si>
  <si>
    <t>①明らかな症状の既往  ②食物負荷試験陽性  ③IgE抗体等検査陽性  ④その他</t>
    <phoneticPr fontId="3"/>
  </si>
  <si>
    <t>①発赤・じんましん等　②湿疹　③鼻汁・咳・喘息 ④腹痛・嘔吐・下痢 ⑤口腔過敏症 ⑥アナフィラキシー ⑦その他</t>
    <phoneticPr fontId="3"/>
  </si>
  <si>
    <t>①</t>
  </si>
  <si>
    <t>③</t>
  </si>
  <si>
    <t>完全除去必要。そばがら不可。小麦とそばを両方製粉したものも不可。</t>
    <rPh sb="0" eb="2">
      <t>カンゼン</t>
    </rPh>
    <rPh sb="2" eb="4">
      <t>ジョキョ</t>
    </rPh>
    <rPh sb="4" eb="6">
      <t>ヒツヨウ</t>
    </rPh>
    <rPh sb="11" eb="13">
      <t>フカ</t>
    </rPh>
    <rPh sb="14" eb="16">
      <t>コムギ</t>
    </rPh>
    <rPh sb="20" eb="22">
      <t>リョウホウ</t>
    </rPh>
    <rPh sb="22" eb="24">
      <t>セイフン</t>
    </rPh>
    <rPh sb="29" eb="31">
      <t>フカ</t>
    </rPh>
    <phoneticPr fontId="3"/>
  </si>
  <si>
    <t>⑥</t>
  </si>
  <si>
    <t>⑦目の腫れ</t>
    <rPh sb="1" eb="2">
      <t>メ</t>
    </rPh>
    <rPh sb="3" eb="4">
      <t>ハ</t>
    </rPh>
    <phoneticPr fontId="3"/>
  </si>
  <si>
    <t>つぐみ
福祉会</t>
    <rPh sb="4" eb="7">
      <t>フクシカイ</t>
    </rPh>
    <phoneticPr fontId="3"/>
  </si>
  <si>
    <t>主任確認</t>
    <rPh sb="0" eb="2">
      <t>シュニン</t>
    </rPh>
    <rPh sb="2" eb="4">
      <t>カクニン</t>
    </rPh>
    <phoneticPr fontId="3"/>
  </si>
  <si>
    <t>４．そば</t>
  </si>
  <si>
    <t>５．ピーナッツ</t>
  </si>
  <si>
    <t>12.その他</t>
    <rPh sb="5" eb="6">
      <t>タ</t>
    </rPh>
    <phoneticPr fontId="3"/>
  </si>
  <si>
    <t>所長</t>
    <rPh sb="0" eb="2">
      <t>ショチョウ</t>
    </rPh>
    <phoneticPr fontId="3"/>
  </si>
  <si>
    <t>次長</t>
    <rPh sb="0" eb="2">
      <t>ジチョウ</t>
    </rPh>
    <phoneticPr fontId="3"/>
  </si>
  <si>
    <t>所員</t>
    <rPh sb="0" eb="2">
      <t>ショイン</t>
    </rPh>
    <phoneticPr fontId="3"/>
  </si>
  <si>
    <t>①　食事注文票　（食堂食・各種弁当）</t>
    <rPh sb="2" eb="3">
      <t>ショク</t>
    </rPh>
    <rPh sb="3" eb="4">
      <t>コト</t>
    </rPh>
    <rPh sb="4" eb="5">
      <t>チュウ</t>
    </rPh>
    <rPh sb="5" eb="6">
      <t>ブン</t>
    </rPh>
    <rPh sb="6" eb="7">
      <t>ヒョウ</t>
    </rPh>
    <rPh sb="9" eb="10">
      <t>ショク</t>
    </rPh>
    <rPh sb="10" eb="11">
      <t>ドウ</t>
    </rPh>
    <rPh sb="11" eb="12">
      <t>ショク</t>
    </rPh>
    <rPh sb="13" eb="15">
      <t>カクシュ</t>
    </rPh>
    <rPh sb="15" eb="17">
      <t>ベントウ</t>
    </rPh>
    <phoneticPr fontId="3"/>
  </si>
  <si>
    <t>記入項目数</t>
    <rPh sb="0" eb="2">
      <t>キニュウ</t>
    </rPh>
    <rPh sb="2" eb="4">
      <t>コウモク</t>
    </rPh>
    <rPh sb="4" eb="5">
      <t>スウ</t>
    </rPh>
    <phoneticPr fontId="3"/>
  </si>
  <si>
    <t>宿泊形態</t>
    <rPh sb="0" eb="2">
      <t>シュクハク</t>
    </rPh>
    <rPh sb="2" eb="4">
      <t>ケイタイ</t>
    </rPh>
    <phoneticPr fontId="3"/>
  </si>
  <si>
    <r>
      <rPr>
        <b/>
        <sz val="14"/>
        <color theme="1"/>
        <rFont val="ＭＳ Ｐゴシック"/>
        <family val="3"/>
        <charset val="128"/>
      </rPr>
      <t>＜食堂食＞</t>
    </r>
    <r>
      <rPr>
        <b/>
        <sz val="11"/>
        <color theme="1"/>
        <rFont val="ＭＳ Ｐゴシック"/>
        <family val="3"/>
        <charset val="128"/>
      </rPr>
      <t>　　　　※１０食未満の場合、提供できない場合があります</t>
    </r>
    <rPh sb="1" eb="2">
      <t>ショク</t>
    </rPh>
    <rPh sb="2" eb="3">
      <t>ドウ</t>
    </rPh>
    <rPh sb="3" eb="4">
      <t>ショク</t>
    </rPh>
    <rPh sb="12" eb="13">
      <t>ショク</t>
    </rPh>
    <rPh sb="13" eb="15">
      <t>ミマン</t>
    </rPh>
    <rPh sb="16" eb="18">
      <t>バアイ</t>
    </rPh>
    <rPh sb="19" eb="21">
      <t>テイキョウ</t>
    </rPh>
    <rPh sb="25" eb="27">
      <t>バアイ</t>
    </rPh>
    <phoneticPr fontId="3"/>
  </si>
  <si>
    <t>日</t>
    <rPh sb="0" eb="1">
      <t>ヒ</t>
    </rPh>
    <phoneticPr fontId="3"/>
  </si>
  <si>
    <t>曜</t>
    <rPh sb="0" eb="1">
      <t>ヨウ</t>
    </rPh>
    <phoneticPr fontId="3"/>
  </si>
  <si>
    <t>対　象</t>
    <rPh sb="0" eb="1">
      <t>タイ</t>
    </rPh>
    <rPh sb="2" eb="3">
      <t>ゾウ</t>
    </rPh>
    <phoneticPr fontId="3"/>
  </si>
  <si>
    <r>
      <rPr>
        <sz val="12"/>
        <color theme="1"/>
        <rFont val="ＭＳ Ｐゴシック"/>
        <family val="3"/>
        <charset val="128"/>
      </rPr>
      <t>朝</t>
    </r>
    <r>
      <rPr>
        <sz val="9"/>
        <color theme="1"/>
        <rFont val="ＭＳ Ｐゴシック"/>
        <family val="3"/>
        <charset val="128"/>
      </rPr>
      <t>　(7:15～8:30)</t>
    </r>
    <rPh sb="0" eb="1">
      <t>アサ</t>
    </rPh>
    <phoneticPr fontId="3"/>
  </si>
  <si>
    <r>
      <rPr>
        <sz val="12"/>
        <color theme="1"/>
        <rFont val="ＭＳ Ｐゴシック"/>
        <family val="3"/>
        <charset val="128"/>
      </rPr>
      <t>昼</t>
    </r>
    <r>
      <rPr>
        <sz val="9"/>
        <color theme="1"/>
        <rFont val="ＭＳ Ｐゴシック"/>
        <family val="3"/>
        <charset val="128"/>
      </rPr>
      <t>　(11:30～13:00)</t>
    </r>
    <rPh sb="0" eb="1">
      <t>ヒル</t>
    </rPh>
    <phoneticPr fontId="3"/>
  </si>
  <si>
    <r>
      <rPr>
        <sz val="12"/>
        <color theme="1"/>
        <rFont val="ＭＳ Ｐゴシック"/>
        <family val="3"/>
        <charset val="128"/>
      </rPr>
      <t>夕</t>
    </r>
    <r>
      <rPr>
        <sz val="9"/>
        <color theme="1"/>
        <rFont val="ＭＳ Ｐゴシック"/>
        <family val="3"/>
        <charset val="128"/>
      </rPr>
      <t>　(17:00～18:15)</t>
    </r>
    <rPh sb="0" eb="1">
      <t>ユウ</t>
    </rPh>
    <phoneticPr fontId="3"/>
  </si>
  <si>
    <t>朝</t>
    <rPh sb="0" eb="1">
      <t>アサ</t>
    </rPh>
    <phoneticPr fontId="3"/>
  </si>
  <si>
    <t>昼</t>
    <rPh sb="0" eb="1">
      <t>ヒル</t>
    </rPh>
    <phoneticPr fontId="3"/>
  </si>
  <si>
    <t>夕（通常）</t>
    <rPh sb="0" eb="1">
      <t>ユウ</t>
    </rPh>
    <rPh sb="2" eb="4">
      <t>ツウジョウ</t>
    </rPh>
    <phoneticPr fontId="3"/>
  </si>
  <si>
    <t>夕（特別）</t>
    <rPh sb="0" eb="1">
      <t>ユウ</t>
    </rPh>
    <rPh sb="2" eb="4">
      <t>トクベツ</t>
    </rPh>
    <phoneticPr fontId="3"/>
  </si>
  <si>
    <t>開始時刻</t>
    <rPh sb="0" eb="2">
      <t>カイシ</t>
    </rPh>
    <rPh sb="2" eb="4">
      <t>ジコク</t>
    </rPh>
    <phoneticPr fontId="3"/>
  </si>
  <si>
    <t>食数</t>
    <rPh sb="0" eb="1">
      <t>ショク</t>
    </rPh>
    <rPh sb="1" eb="2">
      <t>スウ</t>
    </rPh>
    <phoneticPr fontId="3"/>
  </si>
  <si>
    <t>特別食希望（●）</t>
    <rPh sb="0" eb="2">
      <t>トクベツ</t>
    </rPh>
    <rPh sb="2" eb="3">
      <t>ショク</t>
    </rPh>
    <rPh sb="3" eb="5">
      <t>キボウ</t>
    </rPh>
    <phoneticPr fontId="3"/>
  </si>
  <si>
    <t>単価</t>
    <rPh sb="0" eb="2">
      <t>タンカ</t>
    </rPh>
    <phoneticPr fontId="3"/>
  </si>
  <si>
    <t>金額（自動計算）</t>
    <rPh sb="0" eb="2">
      <t>キンガク</t>
    </rPh>
    <rPh sb="3" eb="5">
      <t>ジドウ</t>
    </rPh>
    <rPh sb="5" eb="7">
      <t>ケイサン</t>
    </rPh>
    <phoneticPr fontId="3"/>
  </si>
  <si>
    <t>幼　児</t>
    <rPh sb="0" eb="1">
      <t>ヨウ</t>
    </rPh>
    <rPh sb="2" eb="3">
      <t>コ</t>
    </rPh>
    <phoneticPr fontId="3"/>
  </si>
  <si>
    <t>小・中学生</t>
    <rPh sb="0" eb="1">
      <t>ショウ</t>
    </rPh>
    <rPh sb="2" eb="3">
      <t>チュウ</t>
    </rPh>
    <rPh sb="3" eb="4">
      <t>ガク</t>
    </rPh>
    <rPh sb="4" eb="5">
      <t>セイ</t>
    </rPh>
    <phoneticPr fontId="3"/>
  </si>
  <si>
    <t>高校生以上</t>
    <rPh sb="0" eb="3">
      <t>コウコウセイ</t>
    </rPh>
    <rPh sb="3" eb="5">
      <t>イジョウ</t>
    </rPh>
    <phoneticPr fontId="3"/>
  </si>
  <si>
    <t>夕</t>
    <rPh sb="0" eb="1">
      <t>ユウ</t>
    </rPh>
    <phoneticPr fontId="3"/>
  </si>
  <si>
    <r>
      <rPr>
        <b/>
        <sz val="14"/>
        <color theme="1"/>
        <rFont val="ＭＳ Ｐゴシック"/>
        <family val="3"/>
        <charset val="128"/>
      </rPr>
      <t>＜各種弁当＞</t>
    </r>
    <r>
      <rPr>
        <b/>
        <sz val="11"/>
        <color theme="1"/>
        <rFont val="ＭＳ Ｐゴシック"/>
        <family val="3"/>
        <charset val="128"/>
      </rPr>
      <t>　　　　※１１：３０～１４：００で、１５食以上のみ提供可</t>
    </r>
    <rPh sb="1" eb="2">
      <t>カク</t>
    </rPh>
    <rPh sb="2" eb="3">
      <t>シュ</t>
    </rPh>
    <rPh sb="3" eb="4">
      <t>ベン</t>
    </rPh>
    <rPh sb="4" eb="5">
      <t>トウ</t>
    </rPh>
    <rPh sb="26" eb="27">
      <t>ショク</t>
    </rPh>
    <rPh sb="27" eb="29">
      <t>イジョウ</t>
    </rPh>
    <rPh sb="31" eb="33">
      <t>テイキョウ</t>
    </rPh>
    <rPh sb="33" eb="34">
      <t>カ</t>
    </rPh>
    <phoneticPr fontId="3"/>
  </si>
  <si>
    <t>食堂食　計</t>
    <rPh sb="0" eb="2">
      <t>ショクドウ</t>
    </rPh>
    <rPh sb="2" eb="3">
      <t>ショク</t>
    </rPh>
    <rPh sb="4" eb="5">
      <t>ケイ</t>
    </rPh>
    <phoneticPr fontId="3"/>
  </si>
  <si>
    <t>種　　類</t>
    <rPh sb="0" eb="1">
      <t>シュ</t>
    </rPh>
    <rPh sb="3" eb="4">
      <t>タグイ</t>
    </rPh>
    <phoneticPr fontId="3"/>
  </si>
  <si>
    <t>提供する日と時刻</t>
    <rPh sb="0" eb="2">
      <t>テイキョウ</t>
    </rPh>
    <rPh sb="4" eb="5">
      <t>ヒ</t>
    </rPh>
    <rPh sb="6" eb="8">
      <t>ジコク</t>
    </rPh>
    <phoneticPr fontId="3"/>
  </si>
  <si>
    <t>発注数</t>
    <rPh sb="0" eb="3">
      <t>ハッチュウスウ</t>
    </rPh>
    <phoneticPr fontId="3"/>
  </si>
  <si>
    <t>備　　考</t>
    <rPh sb="0" eb="1">
      <t>ビ</t>
    </rPh>
    <rPh sb="3" eb="4">
      <t>コウ</t>
    </rPh>
    <phoneticPr fontId="3"/>
  </si>
  <si>
    <t>おにぎり弁当</t>
    <rPh sb="4" eb="6">
      <t>ベントウ</t>
    </rPh>
    <phoneticPr fontId="3"/>
  </si>
  <si>
    <t>お弁当</t>
    <rPh sb="1" eb="3">
      <t>ベントウ</t>
    </rPh>
    <phoneticPr fontId="3"/>
  </si>
  <si>
    <t>お弁当　計</t>
    <rPh sb="1" eb="3">
      <t>ベントウ</t>
    </rPh>
    <rPh sb="4" eb="5">
      <t>ケイ</t>
    </rPh>
    <phoneticPr fontId="3"/>
  </si>
  <si>
    <r>
      <t>※　</t>
    </r>
    <r>
      <rPr>
        <u/>
        <sz val="9"/>
        <color rgb="FFFF0000"/>
        <rFont val="ＭＳ Ｐゴシック"/>
        <family val="3"/>
        <charset val="128"/>
      </rPr>
      <t>別紙「食物アレルギー関連書類（団体責任者用・個人用）」の提出がない場合、</t>
    </r>
    <r>
      <rPr>
        <u/>
        <sz val="9"/>
        <color theme="1"/>
        <rFont val="ＭＳ Ｐゴシック"/>
        <family val="3"/>
        <charset val="128"/>
      </rPr>
      <t xml:space="preserve">
</t>
    </r>
    <r>
      <rPr>
        <sz val="9"/>
        <color theme="1"/>
        <rFont val="ＭＳ Ｐゴシック"/>
        <family val="3"/>
        <charset val="128"/>
      </rPr>
      <t>　　</t>
    </r>
    <r>
      <rPr>
        <b/>
        <u/>
        <sz val="9"/>
        <color rgb="FFFF0000"/>
        <rFont val="ＭＳ Ｐゴシック"/>
        <family val="3"/>
        <charset val="128"/>
      </rPr>
      <t>当所では食事を提供いたしません。</t>
    </r>
    <r>
      <rPr>
        <sz val="9"/>
        <color theme="1"/>
        <rFont val="ＭＳ Ｐゴシック"/>
        <family val="3"/>
        <charset val="128"/>
      </rPr>
      <t>必ずご確認ください。
※　食堂食ご利用の場合、開始時刻が食堂営業時間に合っているかご確認ください。</t>
    </r>
    <rPh sb="17" eb="19">
      <t>ダンタイ</t>
    </rPh>
    <rPh sb="19" eb="22">
      <t>セキニンシャ</t>
    </rPh>
    <rPh sb="22" eb="23">
      <t>ヨウ</t>
    </rPh>
    <rPh sb="24" eb="27">
      <t>コジンヨウ</t>
    </rPh>
    <rPh sb="30" eb="32">
      <t>テイシュツ</t>
    </rPh>
    <phoneticPr fontId="3"/>
  </si>
  <si>
    <r>
      <rPr>
        <sz val="9"/>
        <color theme="1"/>
        <rFont val="ＭＳ Ｐゴシック"/>
        <family val="3"/>
        <charset val="128"/>
      </rPr>
      <t xml:space="preserve">※　食事数に変更があった場合、速やかにご連絡ください。
</t>
    </r>
    <r>
      <rPr>
        <sz val="11"/>
        <color theme="1"/>
        <rFont val="ＭＳ Ｐゴシック"/>
        <family val="2"/>
        <charset val="128"/>
      </rPr>
      <t xml:space="preserve">
</t>
    </r>
    <r>
      <rPr>
        <sz val="9"/>
        <color theme="1"/>
        <rFont val="ＭＳ Ｐゴシック"/>
        <family val="3"/>
        <charset val="128"/>
      </rPr>
      <t>※　</t>
    </r>
    <r>
      <rPr>
        <b/>
        <sz val="14"/>
        <color rgb="FFFF0000"/>
        <rFont val="ＭＳ Ｐゴシック"/>
        <family val="3"/>
        <charset val="128"/>
      </rPr>
      <t>キャンセル料について</t>
    </r>
    <r>
      <rPr>
        <sz val="11"/>
        <color theme="1"/>
        <rFont val="ＭＳ Ｐゴシック"/>
        <family val="2"/>
        <charset val="128"/>
      </rPr>
      <t xml:space="preserve">
</t>
    </r>
    <rPh sb="2" eb="4">
      <t>ショクジ</t>
    </rPh>
    <rPh sb="4" eb="5">
      <t>スウ</t>
    </rPh>
    <rPh sb="6" eb="8">
      <t>ヘンコウ</t>
    </rPh>
    <rPh sb="12" eb="14">
      <t>バアイ</t>
    </rPh>
    <rPh sb="15" eb="16">
      <t>スミ</t>
    </rPh>
    <rPh sb="20" eb="22">
      <t>レンラク</t>
    </rPh>
    <rPh sb="36" eb="37">
      <t>リョウ</t>
    </rPh>
    <phoneticPr fontId="3"/>
  </si>
  <si>
    <t>物　　品　　名</t>
    <rPh sb="0" eb="1">
      <t>モノ</t>
    </rPh>
    <rPh sb="3" eb="4">
      <t>シナ</t>
    </rPh>
    <rPh sb="6" eb="7">
      <t>メイ</t>
    </rPh>
    <phoneticPr fontId="3"/>
  </si>
  <si>
    <t>実施日</t>
    <rPh sb="0" eb="2">
      <t>ジッシ</t>
    </rPh>
    <rPh sb="2" eb="3">
      <t>ニチ</t>
    </rPh>
    <phoneticPr fontId="3"/>
  </si>
  <si>
    <t>（曜）</t>
    <rPh sb="1" eb="2">
      <t>ヨウ</t>
    </rPh>
    <phoneticPr fontId="3"/>
  </si>
  <si>
    <t>個数・
セット数</t>
    <rPh sb="0" eb="1">
      <t>コ</t>
    </rPh>
    <rPh sb="1" eb="2">
      <t>スウ</t>
    </rPh>
    <rPh sb="7" eb="8">
      <t>スウ</t>
    </rPh>
    <phoneticPr fontId="3"/>
  </si>
  <si>
    <t>材料数
チェック欄</t>
    <rPh sb="0" eb="2">
      <t>ザイリョウ</t>
    </rPh>
    <rPh sb="2" eb="3">
      <t>スウ</t>
    </rPh>
    <rPh sb="8" eb="9">
      <t>ラン</t>
    </rPh>
    <phoneticPr fontId="3"/>
  </si>
  <si>
    <t>金額
（自動計算）</t>
    <rPh sb="0" eb="2">
      <t>キンガク</t>
    </rPh>
    <rPh sb="4" eb="6">
      <t>ジドウ</t>
    </rPh>
    <rPh sb="6" eb="8">
      <t>ケイサン</t>
    </rPh>
    <phoneticPr fontId="3"/>
  </si>
  <si>
    <t>野外炊さん</t>
    <rPh sb="0" eb="2">
      <t>ヤガイ</t>
    </rPh>
    <rPh sb="2" eb="3">
      <t>スイ</t>
    </rPh>
    <phoneticPr fontId="3"/>
  </si>
  <si>
    <t>カレー材料</t>
    <rPh sb="3" eb="5">
      <t>ザイリョウ</t>
    </rPh>
    <phoneticPr fontId="3"/>
  </si>
  <si>
    <t>牛丼材料</t>
    <rPh sb="0" eb="2">
      <t>ギュウドン</t>
    </rPh>
    <rPh sb="2" eb="4">
      <t>ザイリョウ</t>
    </rPh>
    <phoneticPr fontId="3"/>
  </si>
  <si>
    <t>焼きそば材料</t>
    <rPh sb="0" eb="1">
      <t>ヤ</t>
    </rPh>
    <rPh sb="4" eb="6">
      <t>ザイリョウ</t>
    </rPh>
    <phoneticPr fontId="3"/>
  </si>
  <si>
    <t>BBQ（A)材料</t>
    <rPh sb="6" eb="8">
      <t>ザイリョウ</t>
    </rPh>
    <phoneticPr fontId="3"/>
  </si>
  <si>
    <t>BBQ(B)材料</t>
    <rPh sb="6" eb="8">
      <t>ザイリョウ</t>
    </rPh>
    <phoneticPr fontId="3"/>
  </si>
  <si>
    <t>棒巻きパン生地</t>
    <rPh sb="0" eb="2">
      <t>ボウマ</t>
    </rPh>
    <rPh sb="5" eb="7">
      <t>キジ</t>
    </rPh>
    <phoneticPr fontId="3"/>
  </si>
  <si>
    <t>館内調理</t>
    <rPh sb="0" eb="2">
      <t>カンナイ</t>
    </rPh>
    <rPh sb="2" eb="4">
      <t>チョウリ</t>
    </rPh>
    <phoneticPr fontId="3"/>
  </si>
  <si>
    <t>トッピングだけの簡単ピザ材料セット（※１セット１人前）</t>
    <rPh sb="8" eb="10">
      <t>カンタン</t>
    </rPh>
    <rPh sb="12" eb="14">
      <t>ザイリョウ</t>
    </rPh>
    <rPh sb="24" eb="26">
      <t>ニンマエ</t>
    </rPh>
    <phoneticPr fontId="3"/>
  </si>
  <si>
    <t>生地からのばす簡単ピザ材料セット（※１セット１人前）</t>
    <rPh sb="0" eb="2">
      <t>キジ</t>
    </rPh>
    <rPh sb="7" eb="9">
      <t>カンタン</t>
    </rPh>
    <rPh sb="11" eb="13">
      <t>ザイリョウ</t>
    </rPh>
    <rPh sb="23" eb="25">
      <t>ニンマエ</t>
    </rPh>
    <phoneticPr fontId="3"/>
  </si>
  <si>
    <t>本格ピザ材料セット（※１セット１人前）</t>
    <rPh sb="0" eb="2">
      <t>ホンカク</t>
    </rPh>
    <rPh sb="4" eb="6">
      <t>ザイリョウ</t>
    </rPh>
    <rPh sb="16" eb="18">
      <t>ニンマエ</t>
    </rPh>
    <phoneticPr fontId="3"/>
  </si>
  <si>
    <t>食材　計</t>
    <rPh sb="0" eb="1">
      <t>ショク</t>
    </rPh>
    <rPh sb="1" eb="2">
      <t>ザイ</t>
    </rPh>
    <rPh sb="3" eb="4">
      <t>ケイ</t>
    </rPh>
    <phoneticPr fontId="3"/>
  </si>
  <si>
    <t>＜グルーピングとかまど・薪数＞</t>
    <rPh sb="12" eb="13">
      <t>マキ</t>
    </rPh>
    <rPh sb="13" eb="14">
      <t>スウ</t>
    </rPh>
    <phoneticPr fontId="3"/>
  </si>
  <si>
    <t>６人班</t>
    <rPh sb="1" eb="2">
      <t>ニン</t>
    </rPh>
    <rPh sb="2" eb="3">
      <t>ハン</t>
    </rPh>
    <phoneticPr fontId="3"/>
  </si>
  <si>
    <r>
      <t xml:space="preserve">７人班
</t>
    </r>
    <r>
      <rPr>
        <sz val="6"/>
        <color theme="1"/>
        <rFont val="ＭＳ Ｐゴシック"/>
        <family val="3"/>
        <charset val="128"/>
      </rPr>
      <t>(標準）</t>
    </r>
    <rPh sb="1" eb="2">
      <t>ニン</t>
    </rPh>
    <rPh sb="2" eb="3">
      <t>ハン</t>
    </rPh>
    <rPh sb="5" eb="7">
      <t>ヒョウジュン</t>
    </rPh>
    <phoneticPr fontId="3"/>
  </si>
  <si>
    <r>
      <t xml:space="preserve">８人班
</t>
    </r>
    <r>
      <rPr>
        <sz val="6"/>
        <color theme="1"/>
        <rFont val="ＭＳ Ｐゴシック"/>
        <family val="3"/>
        <charset val="128"/>
      </rPr>
      <t>(標準）</t>
    </r>
    <rPh sb="1" eb="2">
      <t>ニン</t>
    </rPh>
    <rPh sb="2" eb="3">
      <t>ハン</t>
    </rPh>
    <rPh sb="5" eb="7">
      <t>ヒョウジュン</t>
    </rPh>
    <phoneticPr fontId="3"/>
  </si>
  <si>
    <t>９人班</t>
    <rPh sb="1" eb="2">
      <t>ニン</t>
    </rPh>
    <rPh sb="2" eb="3">
      <t>ハン</t>
    </rPh>
    <phoneticPr fontId="3"/>
  </si>
  <si>
    <t>かまど・薪</t>
    <rPh sb="4" eb="5">
      <t>マキ</t>
    </rPh>
    <phoneticPr fontId="3"/>
  </si>
  <si>
    <t>カレー</t>
    <phoneticPr fontId="3"/>
  </si>
  <si>
    <t>※備考</t>
    <rPh sb="1" eb="3">
      <t>ビコウ</t>
    </rPh>
    <phoneticPr fontId="3"/>
  </si>
  <si>
    <t>牛丼</t>
    <rPh sb="0" eb="2">
      <t>ギュウドン</t>
    </rPh>
    <phoneticPr fontId="3"/>
  </si>
  <si>
    <t>焼きそば</t>
    <rPh sb="0" eb="1">
      <t>ヤ</t>
    </rPh>
    <phoneticPr fontId="3"/>
  </si>
  <si>
    <t>BBQ</t>
    <phoneticPr fontId="3"/>
  </si>
  <si>
    <t>棒巻きパン</t>
    <rPh sb="0" eb="1">
      <t>ボウ</t>
    </rPh>
    <rPh sb="1" eb="2">
      <t>マ</t>
    </rPh>
    <phoneticPr fontId="3"/>
  </si>
  <si>
    <t>３人班</t>
    <rPh sb="1" eb="2">
      <t>ニン</t>
    </rPh>
    <rPh sb="2" eb="3">
      <t>ハン</t>
    </rPh>
    <phoneticPr fontId="3"/>
  </si>
  <si>
    <r>
      <t xml:space="preserve">４人班
</t>
    </r>
    <r>
      <rPr>
        <sz val="6"/>
        <color theme="1"/>
        <rFont val="ＭＳ Ｐゴシック"/>
        <family val="3"/>
        <charset val="128"/>
      </rPr>
      <t>（標準）</t>
    </r>
    <rPh sb="1" eb="2">
      <t>ニン</t>
    </rPh>
    <rPh sb="2" eb="3">
      <t>ハン</t>
    </rPh>
    <rPh sb="5" eb="7">
      <t>ヒョウジュン</t>
    </rPh>
    <phoneticPr fontId="3"/>
  </si>
  <si>
    <t>５人班</t>
    <rPh sb="1" eb="2">
      <t>ニン</t>
    </rPh>
    <rPh sb="2" eb="3">
      <t>ハン</t>
    </rPh>
    <phoneticPr fontId="3"/>
  </si>
  <si>
    <t>石窯</t>
    <rPh sb="0" eb="1">
      <t>イシ</t>
    </rPh>
    <rPh sb="1" eb="2">
      <t>カマ</t>
    </rPh>
    <phoneticPr fontId="3"/>
  </si>
  <si>
    <t>薪</t>
    <rPh sb="0" eb="1">
      <t>マキ</t>
    </rPh>
    <phoneticPr fontId="3"/>
  </si>
  <si>
    <t>薪　計</t>
    <rPh sb="0" eb="1">
      <t>マキ</t>
    </rPh>
    <rPh sb="2" eb="3">
      <t>ケイ</t>
    </rPh>
    <phoneticPr fontId="3"/>
  </si>
  <si>
    <r>
      <t>＜副食・飲料等＞</t>
    </r>
    <r>
      <rPr>
        <b/>
        <sz val="11"/>
        <color theme="1"/>
        <rFont val="ＭＳ Ｐゴシック"/>
        <family val="3"/>
        <charset val="128"/>
      </rPr>
      <t>　</t>
    </r>
    <r>
      <rPr>
        <b/>
        <u val="double"/>
        <sz val="11"/>
        <color rgb="FFFF0000"/>
        <rFont val="ＭＳ Ｐゴシック"/>
        <family val="3"/>
        <charset val="128"/>
      </rPr>
      <t>※１つの物品が複数の活動で必要な場合、その全個数をご記入ください</t>
    </r>
    <rPh sb="1" eb="3">
      <t>フクショク</t>
    </rPh>
    <rPh sb="4" eb="6">
      <t>インリョウ</t>
    </rPh>
    <rPh sb="6" eb="7">
      <t>トウ</t>
    </rPh>
    <rPh sb="13" eb="15">
      <t>ブッピン</t>
    </rPh>
    <rPh sb="16" eb="18">
      <t>フクスウ</t>
    </rPh>
    <rPh sb="19" eb="21">
      <t>カツドウ</t>
    </rPh>
    <rPh sb="22" eb="24">
      <t>ヒツヨウ</t>
    </rPh>
    <rPh sb="25" eb="27">
      <t>バアイ</t>
    </rPh>
    <rPh sb="30" eb="31">
      <t>ゼン</t>
    </rPh>
    <rPh sb="31" eb="33">
      <t>コスウ</t>
    </rPh>
    <rPh sb="35" eb="37">
      <t>キニュウ</t>
    </rPh>
    <phoneticPr fontId="3"/>
  </si>
  <si>
    <r>
      <t xml:space="preserve">利用時の
</t>
    </r>
    <r>
      <rPr>
        <sz val="8"/>
        <color theme="1"/>
        <rFont val="ＭＳ Ｐゴシック"/>
        <family val="3"/>
        <charset val="128"/>
      </rPr>
      <t>活動名①</t>
    </r>
    <rPh sb="0" eb="2">
      <t>リヨウ</t>
    </rPh>
    <rPh sb="2" eb="3">
      <t>ジ</t>
    </rPh>
    <rPh sb="5" eb="7">
      <t>カツドウ</t>
    </rPh>
    <rPh sb="7" eb="8">
      <t>メイ</t>
    </rPh>
    <phoneticPr fontId="3"/>
  </si>
  <si>
    <r>
      <t xml:space="preserve">利用時の
</t>
    </r>
    <r>
      <rPr>
        <sz val="8"/>
        <color theme="1"/>
        <rFont val="ＭＳ Ｐゴシック"/>
        <family val="3"/>
        <charset val="128"/>
      </rPr>
      <t>活動名②</t>
    </r>
    <rPh sb="0" eb="2">
      <t>リヨウ</t>
    </rPh>
    <rPh sb="2" eb="3">
      <t>ジ</t>
    </rPh>
    <rPh sb="5" eb="7">
      <t>カツドウ</t>
    </rPh>
    <rPh sb="7" eb="8">
      <t>メイ</t>
    </rPh>
    <phoneticPr fontId="3"/>
  </si>
  <si>
    <r>
      <t xml:space="preserve">利用時の
</t>
    </r>
    <r>
      <rPr>
        <sz val="8"/>
        <color theme="1"/>
        <rFont val="ＭＳ Ｐゴシック"/>
        <family val="3"/>
        <charset val="128"/>
      </rPr>
      <t>活動名③</t>
    </r>
    <rPh sb="0" eb="2">
      <t>リヨウ</t>
    </rPh>
    <rPh sb="2" eb="3">
      <t>ジ</t>
    </rPh>
    <rPh sb="5" eb="7">
      <t>カツドウ</t>
    </rPh>
    <rPh sb="7" eb="8">
      <t>メイ</t>
    </rPh>
    <phoneticPr fontId="3"/>
  </si>
  <si>
    <t>全個数</t>
    <rPh sb="0" eb="1">
      <t>ゼン</t>
    </rPh>
    <rPh sb="1" eb="2">
      <t>コ</t>
    </rPh>
    <rPh sb="2" eb="3">
      <t>スウ</t>
    </rPh>
    <phoneticPr fontId="3"/>
  </si>
  <si>
    <t>ヨーグルト　（小）　プレーン</t>
    <rPh sb="7" eb="8">
      <t>ショウ</t>
    </rPh>
    <phoneticPr fontId="3"/>
  </si>
  <si>
    <t>ヨーグルト　（小）　ブルーベリー</t>
    <rPh sb="7" eb="8">
      <t>ショウ</t>
    </rPh>
    <phoneticPr fontId="3"/>
  </si>
  <si>
    <t>ヨーグルト　（大）　プレーン</t>
    <rPh sb="7" eb="8">
      <t>ダイ</t>
    </rPh>
    <phoneticPr fontId="3"/>
  </si>
  <si>
    <t>ヨーグルト　（大）　ブルーベリー</t>
    <rPh sb="7" eb="8">
      <t>ダイ</t>
    </rPh>
    <phoneticPr fontId="3"/>
  </si>
  <si>
    <t>　　アイスクリーム(カップ・バニラ）</t>
    <phoneticPr fontId="3"/>
  </si>
  <si>
    <t>　　アイスクリーム(カップ・チョコレート）</t>
    <phoneticPr fontId="3"/>
  </si>
  <si>
    <t>バナナ</t>
    <phoneticPr fontId="3"/>
  </si>
  <si>
    <t>　　フランクフルト</t>
    <phoneticPr fontId="3"/>
  </si>
  <si>
    <t>魚肉ソーセージ</t>
    <rPh sb="0" eb="2">
      <t>ギョニク</t>
    </rPh>
    <phoneticPr fontId="3"/>
  </si>
  <si>
    <t>リンゴジュース　（紙パック２００ｍL)</t>
    <rPh sb="9" eb="10">
      <t>カミ</t>
    </rPh>
    <phoneticPr fontId="3"/>
  </si>
  <si>
    <t>スポーツドリンク　（ペットボトル５００ｍL)</t>
    <phoneticPr fontId="3"/>
  </si>
  <si>
    <t>お茶　（小）　（紙パック２００ｍL)</t>
    <rPh sb="1" eb="2">
      <t>チャ</t>
    </rPh>
    <rPh sb="4" eb="5">
      <t>ショウ</t>
    </rPh>
    <rPh sb="8" eb="9">
      <t>カミ</t>
    </rPh>
    <phoneticPr fontId="3"/>
  </si>
  <si>
    <t>お茶　（中）　（ペットボトル５００ｍL)</t>
    <rPh sb="1" eb="2">
      <t>チャ</t>
    </rPh>
    <rPh sb="4" eb="5">
      <t>チュウ</t>
    </rPh>
    <phoneticPr fontId="3"/>
  </si>
  <si>
    <r>
      <t>※　</t>
    </r>
    <r>
      <rPr>
        <u/>
        <sz val="8"/>
        <color rgb="FFFF0000"/>
        <rFont val="ＭＳ Ｐゴシック"/>
        <family val="3"/>
        <charset val="128"/>
      </rPr>
      <t>別紙「食物アレルギー関連書類（団体責任者用・個人用）」の記入がない場合、当所では食に関する研修を受け付けません</t>
    </r>
    <r>
      <rPr>
        <sz val="8"/>
        <color theme="1"/>
        <rFont val="ＭＳ Ｐゴシック"/>
        <family val="3"/>
        <charset val="128"/>
      </rPr>
      <t>。　
　　　必ずご確認ください。
※　ご要望があれば、これ以外にもできる限り対応いたします。下記にご記入ください。
　　　　　　例）　お茶２Lペットボトル、ジュース1.5Lペットボトル、スイカ（大玉）　など
　　 　　　　　　　　　なお、対応可能かどうか、および価格等については後日お知らせします。</t>
    </r>
    <rPh sb="2" eb="4">
      <t>ベッシ</t>
    </rPh>
    <rPh sb="5" eb="7">
      <t>ショクモツ</t>
    </rPh>
    <rPh sb="12" eb="14">
      <t>カンレン</t>
    </rPh>
    <rPh sb="14" eb="16">
      <t>ショルイ</t>
    </rPh>
    <rPh sb="17" eb="19">
      <t>ダンタイ</t>
    </rPh>
    <rPh sb="19" eb="23">
      <t>セキニンシャヨウ</t>
    </rPh>
    <rPh sb="24" eb="27">
      <t>コジンヨウ</t>
    </rPh>
    <rPh sb="30" eb="32">
      <t>キニュウ</t>
    </rPh>
    <rPh sb="35" eb="37">
      <t>バアイ</t>
    </rPh>
    <rPh sb="38" eb="40">
      <t>トウショ</t>
    </rPh>
    <rPh sb="42" eb="43">
      <t>ショク</t>
    </rPh>
    <rPh sb="44" eb="45">
      <t>カン</t>
    </rPh>
    <rPh sb="47" eb="49">
      <t>ケンシュウ</t>
    </rPh>
    <rPh sb="50" eb="51">
      <t>ウ</t>
    </rPh>
    <rPh sb="52" eb="53">
      <t>ツ</t>
    </rPh>
    <rPh sb="63" eb="64">
      <t>カナラ</t>
    </rPh>
    <rPh sb="66" eb="68">
      <t>カクニン</t>
    </rPh>
    <phoneticPr fontId="3"/>
  </si>
  <si>
    <t>③　研修材料注文票　（サイエンス・その他）</t>
    <rPh sb="2" eb="3">
      <t>ケン</t>
    </rPh>
    <rPh sb="3" eb="4">
      <t>オサム</t>
    </rPh>
    <rPh sb="4" eb="5">
      <t>ザイ</t>
    </rPh>
    <rPh sb="5" eb="6">
      <t>リョウ</t>
    </rPh>
    <rPh sb="6" eb="7">
      <t>チュウ</t>
    </rPh>
    <rPh sb="7" eb="8">
      <t>ブン</t>
    </rPh>
    <rPh sb="8" eb="9">
      <t>ヒョウ</t>
    </rPh>
    <rPh sb="19" eb="20">
      <t>タ</t>
    </rPh>
    <phoneticPr fontId="3"/>
  </si>
  <si>
    <t>材料数</t>
    <rPh sb="0" eb="2">
      <t>ザイリョウ</t>
    </rPh>
    <rPh sb="2" eb="3">
      <t>スウ</t>
    </rPh>
    <phoneticPr fontId="3"/>
  </si>
  <si>
    <t>キャンプファイヤー用基本セット　（※１を記入）</t>
    <rPh sb="9" eb="10">
      <t>ヨウ</t>
    </rPh>
    <rPh sb="10" eb="12">
      <t>キホン</t>
    </rPh>
    <rPh sb="20" eb="22">
      <t>キニュウ</t>
    </rPh>
    <phoneticPr fontId="3"/>
  </si>
  <si>
    <t>「１」と記入</t>
    <rPh sb="4" eb="6">
      <t>キニュウ</t>
    </rPh>
    <phoneticPr fontId="3"/>
  </si>
  <si>
    <t>キャンプファイヤー用追加灯油　（※単位　L)</t>
    <rPh sb="9" eb="10">
      <t>ヨウ</t>
    </rPh>
    <rPh sb="10" eb="12">
      <t>ツイカ</t>
    </rPh>
    <rPh sb="12" eb="14">
      <t>トウユ</t>
    </rPh>
    <rPh sb="17" eb="19">
      <t>タンイ</t>
    </rPh>
    <phoneticPr fontId="3"/>
  </si>
  <si>
    <t>単位：L</t>
    <rPh sb="0" eb="2">
      <t>タンイ</t>
    </rPh>
    <phoneticPr fontId="3"/>
  </si>
  <si>
    <t>発行年月日</t>
    <rPh sb="0" eb="2">
      <t>ハッコウ</t>
    </rPh>
    <rPh sb="2" eb="3">
      <t>ネン</t>
    </rPh>
    <rPh sb="3" eb="4">
      <t>ツキ</t>
    </rPh>
    <rPh sb="4" eb="5">
      <t>ニチ</t>
    </rPh>
    <phoneticPr fontId="4"/>
  </si>
  <si>
    <t>様</t>
    <rPh sb="0" eb="1">
      <t>サマ</t>
    </rPh>
    <phoneticPr fontId="4"/>
  </si>
  <si>
    <t>福井県立芦原青年の家</t>
    <rPh sb="0" eb="2">
      <t>フクイ</t>
    </rPh>
    <rPh sb="2" eb="3">
      <t>ケン</t>
    </rPh>
    <rPh sb="3" eb="4">
      <t>リツ</t>
    </rPh>
    <rPh sb="4" eb="6">
      <t>アワラ</t>
    </rPh>
    <rPh sb="6" eb="8">
      <t>セイネン</t>
    </rPh>
    <rPh sb="9" eb="10">
      <t>イエ</t>
    </rPh>
    <phoneticPr fontId="4"/>
  </si>
  <si>
    <t>〒910-4272　福井県あわら市北潟153-227</t>
    <rPh sb="10" eb="13">
      <t>フクイケン</t>
    </rPh>
    <rPh sb="16" eb="17">
      <t>シ</t>
    </rPh>
    <rPh sb="17" eb="18">
      <t>キタ</t>
    </rPh>
    <rPh sb="18" eb="19">
      <t>ガタ</t>
    </rPh>
    <phoneticPr fontId="4"/>
  </si>
  <si>
    <t>TEL　0776-79-1001　　ＦＡＸ　0776-79-1005</t>
    <phoneticPr fontId="4"/>
  </si>
  <si>
    <t>開始</t>
    <rPh sb="0" eb="2">
      <t>カイシ</t>
    </rPh>
    <phoneticPr fontId="94"/>
  </si>
  <si>
    <t>日数</t>
    <rPh sb="0" eb="2">
      <t>ニッスウ</t>
    </rPh>
    <phoneticPr fontId="94"/>
  </si>
  <si>
    <t>宿泊</t>
    <rPh sb="0" eb="2">
      <t>シュクハク</t>
    </rPh>
    <phoneticPr fontId="94"/>
  </si>
  <si>
    <t>１．(1)宿泊室使用料</t>
    <rPh sb="5" eb="7">
      <t>シュクハク</t>
    </rPh>
    <rPh sb="7" eb="8">
      <t>シツ</t>
    </rPh>
    <rPh sb="8" eb="11">
      <t>シヨウリョウ</t>
    </rPh>
    <phoneticPr fontId="4"/>
  </si>
  <si>
    <t>区　分</t>
    <rPh sb="0" eb="1">
      <t>ク</t>
    </rPh>
    <rPh sb="2" eb="3">
      <t>ブン</t>
    </rPh>
    <phoneticPr fontId="4"/>
  </si>
  <si>
    <t>単　価</t>
    <rPh sb="0" eb="1">
      <t>タン</t>
    </rPh>
    <rPh sb="2" eb="3">
      <t>アタイ</t>
    </rPh>
    <phoneticPr fontId="4"/>
  </si>
  <si>
    <t>月</t>
    <rPh sb="0" eb="1">
      <t>ツキ</t>
    </rPh>
    <phoneticPr fontId="4"/>
  </si>
  <si>
    <t>１日目</t>
    <rPh sb="1" eb="2">
      <t>ニチ</t>
    </rPh>
    <rPh sb="2" eb="3">
      <t>メ</t>
    </rPh>
    <phoneticPr fontId="94"/>
  </si>
  <si>
    <t>２日目</t>
    <rPh sb="1" eb="2">
      <t>ニチ</t>
    </rPh>
    <rPh sb="2" eb="3">
      <t>メ</t>
    </rPh>
    <phoneticPr fontId="94"/>
  </si>
  <si>
    <t>３日目</t>
    <rPh sb="1" eb="2">
      <t>ニチ</t>
    </rPh>
    <rPh sb="2" eb="3">
      <t>メ</t>
    </rPh>
    <phoneticPr fontId="94"/>
  </si>
  <si>
    <t>４日目</t>
    <rPh sb="1" eb="2">
      <t>ニチ</t>
    </rPh>
    <rPh sb="2" eb="3">
      <t>メ</t>
    </rPh>
    <phoneticPr fontId="94"/>
  </si>
  <si>
    <t>５日目</t>
    <rPh sb="1" eb="2">
      <t>ニチ</t>
    </rPh>
    <rPh sb="2" eb="3">
      <t>メ</t>
    </rPh>
    <phoneticPr fontId="94"/>
  </si>
  <si>
    <t>６日目</t>
    <rPh sb="1" eb="2">
      <t>ニチ</t>
    </rPh>
    <rPh sb="2" eb="3">
      <t>メ</t>
    </rPh>
    <phoneticPr fontId="94"/>
  </si>
  <si>
    <t>小学生未満</t>
    <rPh sb="0" eb="3">
      <t>ショウガクセイ</t>
    </rPh>
    <rPh sb="3" eb="5">
      <t>ミマン</t>
    </rPh>
    <phoneticPr fontId="4"/>
  </si>
  <si>
    <t>無　料</t>
    <rPh sb="0" eb="1">
      <t>ム</t>
    </rPh>
    <rPh sb="2" eb="3">
      <t>リョウ</t>
    </rPh>
    <phoneticPr fontId="4"/>
  </si>
  <si>
    <t>人</t>
    <rPh sb="0" eb="1">
      <t>ニン</t>
    </rPh>
    <phoneticPr fontId="4"/>
  </si>
  <si>
    <t>小・中学生</t>
    <rPh sb="0" eb="1">
      <t>ショウ</t>
    </rPh>
    <rPh sb="2" eb="5">
      <t>チュウガクセイ</t>
    </rPh>
    <phoneticPr fontId="4"/>
  </si>
  <si>
    <t>円</t>
    <rPh sb="0" eb="1">
      <t>エン</t>
    </rPh>
    <phoneticPr fontId="4"/>
  </si>
  <si>
    <t>２６歳未満</t>
    <rPh sb="2" eb="3">
      <t>サイ</t>
    </rPh>
    <rPh sb="3" eb="5">
      <t>ミマン</t>
    </rPh>
    <phoneticPr fontId="4"/>
  </si>
  <si>
    <t>２６歳以上</t>
    <rPh sb="2" eb="3">
      <t>サイ</t>
    </rPh>
    <rPh sb="3" eb="5">
      <t>イジョウ</t>
    </rPh>
    <phoneticPr fontId="4"/>
  </si>
  <si>
    <t>小　　計</t>
    <rPh sb="0" eb="1">
      <t>ショウ</t>
    </rPh>
    <rPh sb="3" eb="4">
      <t>ケイ</t>
    </rPh>
    <phoneticPr fontId="4"/>
  </si>
  <si>
    <r>
      <rPr>
        <b/>
        <sz val="14"/>
        <color theme="0"/>
        <rFont val="HG丸ｺﾞｼｯｸM-PRO"/>
        <family val="3"/>
        <charset val="128"/>
      </rPr>
      <t>１．</t>
    </r>
    <r>
      <rPr>
        <b/>
        <sz val="14"/>
        <rFont val="HG丸ｺﾞｼｯｸM-PRO"/>
        <family val="3"/>
        <charset val="128"/>
      </rPr>
      <t>(2)研修室使用料</t>
    </r>
    <rPh sb="5" eb="8">
      <t>ケンシュウシツ</t>
    </rPh>
    <rPh sb="8" eb="11">
      <t>シヨウリョウ</t>
    </rPh>
    <phoneticPr fontId="4"/>
  </si>
  <si>
    <t>室　名</t>
    <rPh sb="0" eb="1">
      <t>シツ</t>
    </rPh>
    <rPh sb="2" eb="3">
      <t>ナ</t>
    </rPh>
    <phoneticPr fontId="4"/>
  </si>
  <si>
    <t>使　用　料　金　　</t>
    <rPh sb="0" eb="1">
      <t>ツカ</t>
    </rPh>
    <rPh sb="2" eb="3">
      <t>ヨウ</t>
    </rPh>
    <rPh sb="4" eb="5">
      <t>リョウ</t>
    </rPh>
    <rPh sb="6" eb="7">
      <t>キン</t>
    </rPh>
    <phoneticPr fontId="4"/>
  </si>
  <si>
    <t>使　　　用　　　料</t>
    <rPh sb="0" eb="1">
      <t>ツカ</t>
    </rPh>
    <rPh sb="4" eb="5">
      <t>ヨウ</t>
    </rPh>
    <rPh sb="8" eb="9">
      <t>リョウ</t>
    </rPh>
    <phoneticPr fontId="4"/>
  </si>
  <si>
    <t>５時間</t>
    <rPh sb="1" eb="3">
      <t>ジカン</t>
    </rPh>
    <phoneticPr fontId="4"/>
  </si>
  <si>
    <t>５～</t>
    <phoneticPr fontId="94"/>
  </si>
  <si>
    <t>１０～</t>
    <phoneticPr fontId="4"/>
  </si>
  <si>
    <t>月</t>
  </si>
  <si>
    <t>未　満</t>
    <rPh sb="0" eb="1">
      <t>ミ</t>
    </rPh>
    <rPh sb="2" eb="3">
      <t>マン</t>
    </rPh>
    <phoneticPr fontId="4"/>
  </si>
  <si>
    <t>１０時間</t>
    <rPh sb="2" eb="4">
      <t>ジカン</t>
    </rPh>
    <phoneticPr fontId="4"/>
  </si>
  <si>
    <t>１５時間</t>
    <rPh sb="2" eb="4">
      <t>ジカン</t>
    </rPh>
    <phoneticPr fontId="4"/>
  </si>
  <si>
    <t>日</t>
  </si>
  <si>
    <t>ｈ</t>
    <phoneticPr fontId="4"/>
  </si>
  <si>
    <t>円</t>
  </si>
  <si>
    <t>サイエンス
ルーム</t>
    <phoneticPr fontId="4"/>
  </si>
  <si>
    <t>体育館</t>
    <rPh sb="0" eb="3">
      <t>タイイクカン</t>
    </rPh>
    <phoneticPr fontId="4"/>
  </si>
  <si>
    <t>施 設 使 用 料　合 計</t>
    <rPh sb="0" eb="1">
      <t>シ</t>
    </rPh>
    <rPh sb="2" eb="3">
      <t>セツ</t>
    </rPh>
    <rPh sb="4" eb="5">
      <t>ツカ</t>
    </rPh>
    <rPh sb="6" eb="7">
      <t>ヨウ</t>
    </rPh>
    <rPh sb="8" eb="9">
      <t>リョウ</t>
    </rPh>
    <rPh sb="10" eb="11">
      <t>ゴウ</t>
    </rPh>
    <rPh sb="12" eb="13">
      <t>ケイ</t>
    </rPh>
    <phoneticPr fontId="4"/>
  </si>
  <si>
    <t>２．研修材料費</t>
    <rPh sb="2" eb="4">
      <t>ケンシュウ</t>
    </rPh>
    <rPh sb="4" eb="7">
      <t>ザイリョウヒ</t>
    </rPh>
    <phoneticPr fontId="4"/>
  </si>
  <si>
    <t>研　修　材　料　名</t>
    <rPh sb="0" eb="1">
      <t>ケン</t>
    </rPh>
    <rPh sb="2" eb="3">
      <t>シュウ</t>
    </rPh>
    <rPh sb="4" eb="5">
      <t>ザイ</t>
    </rPh>
    <rPh sb="6" eb="7">
      <t>リョウ</t>
    </rPh>
    <rPh sb="8" eb="9">
      <t>メイ</t>
    </rPh>
    <phoneticPr fontId="104"/>
  </si>
  <si>
    <t>単　価</t>
    <rPh sb="0" eb="1">
      <t>タン</t>
    </rPh>
    <rPh sb="2" eb="3">
      <t>カ</t>
    </rPh>
    <phoneticPr fontId="104"/>
  </si>
  <si>
    <t>数　量</t>
    <rPh sb="0" eb="1">
      <t>スウ</t>
    </rPh>
    <rPh sb="2" eb="3">
      <t>リョウ</t>
    </rPh>
    <phoneticPr fontId="104"/>
  </si>
  <si>
    <t>金　額</t>
    <rPh sb="0" eb="1">
      <t>キン</t>
    </rPh>
    <rPh sb="2" eb="3">
      <t>ガク</t>
    </rPh>
    <phoneticPr fontId="104"/>
  </si>
  <si>
    <t>円</t>
    <rPh sb="0" eb="1">
      <t>エン</t>
    </rPh>
    <phoneticPr fontId="94"/>
  </si>
  <si>
    <t>研 修 材 料 費　合 計</t>
    <rPh sb="0" eb="1">
      <t>ケン</t>
    </rPh>
    <rPh sb="2" eb="3">
      <t>シュウ</t>
    </rPh>
    <rPh sb="4" eb="5">
      <t>ザイ</t>
    </rPh>
    <rPh sb="6" eb="7">
      <t>リョウ</t>
    </rPh>
    <rPh sb="8" eb="9">
      <t>ヒ</t>
    </rPh>
    <rPh sb="10" eb="11">
      <t>ゴウ</t>
    </rPh>
    <rPh sb="12" eb="13">
      <t>ケイ</t>
    </rPh>
    <phoneticPr fontId="4"/>
  </si>
  <si>
    <t>実施日</t>
    <rPh sb="0" eb="3">
      <t>ジッシビ</t>
    </rPh>
    <phoneticPr fontId="3"/>
  </si>
  <si>
    <t>※　カレー・牛丼・焼きそば・BBQ・棒巻きパンは、６～１０人で班編成し、１かまど使用します。（薪は１かまどにつき１束）
※　ピザは、２０セットで石窯１基使用します。（薪は石窯１基につき２束）</t>
    <phoneticPr fontId="3"/>
  </si>
  <si>
    <t>②　研修材料注文票　（食・キャンプファイヤー）</t>
    <rPh sb="2" eb="3">
      <t>ケン</t>
    </rPh>
    <rPh sb="3" eb="4">
      <t>オサム</t>
    </rPh>
    <rPh sb="4" eb="5">
      <t>ザイ</t>
    </rPh>
    <rPh sb="5" eb="6">
      <t>リョウ</t>
    </rPh>
    <rPh sb="6" eb="7">
      <t>チュウ</t>
    </rPh>
    <rPh sb="7" eb="8">
      <t>ブン</t>
    </rPh>
    <rPh sb="8" eb="9">
      <t>ヒョウ</t>
    </rPh>
    <rPh sb="11" eb="12">
      <t>ショク</t>
    </rPh>
    <phoneticPr fontId="3"/>
  </si>
  <si>
    <t>そば</t>
    <phoneticPr fontId="3"/>
  </si>
  <si>
    <t>年齢</t>
    <rPh sb="0" eb="2">
      <t>ネンレイ</t>
    </rPh>
    <phoneticPr fontId="3"/>
  </si>
  <si>
    <t>①明らかな症状の既往　 ②食物負荷試験陽性　③IgE抗体等検査陽性　④その他</t>
    <phoneticPr fontId="3"/>
  </si>
  <si>
    <t>鼻汁・咳・喘息</t>
    <phoneticPr fontId="3"/>
  </si>
  <si>
    <t>アナフィラキシーショック症状</t>
    <phoneticPr fontId="3"/>
  </si>
  <si>
    <r>
      <rPr>
        <sz val="4"/>
        <color theme="0" tint="-0.34998626667073579"/>
        <rFont val="ＭＳ Ｐゴシック"/>
        <family val="3"/>
        <charset val="128"/>
      </rPr>
      <t xml:space="preserve">
</t>
    </r>
    <r>
      <rPr>
        <sz val="10"/>
        <color theme="0" tint="-0.34998626667073579"/>
        <rFont val="ＭＳ Ｐゴシック"/>
        <family val="3"/>
        <charset val="128"/>
      </rPr>
      <t>※記載者（保護者）様へ連絡　　（　　済　　・　特に必要なし　　）
※特記事項
※その他（野外食等）</t>
    </r>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3"/>
  </si>
  <si>
    <t>完全除去必要。そばがら不可。製粉時に小麦とそばを両方製粉した場合も不可。</t>
    <rPh sb="0" eb="2">
      <t>カンゼン</t>
    </rPh>
    <rPh sb="2" eb="4">
      <t>ジョキョ</t>
    </rPh>
    <rPh sb="4" eb="6">
      <t>ヒツヨウ</t>
    </rPh>
    <rPh sb="11" eb="13">
      <t>フカ</t>
    </rPh>
    <rPh sb="14" eb="16">
      <t>セイフン</t>
    </rPh>
    <rPh sb="16" eb="17">
      <t>ジ</t>
    </rPh>
    <rPh sb="18" eb="20">
      <t>コムギ</t>
    </rPh>
    <rPh sb="24" eb="26">
      <t>リョウホウ</t>
    </rPh>
    <rPh sb="26" eb="28">
      <t>セイフン</t>
    </rPh>
    <rPh sb="30" eb="32">
      <t>バアイ</t>
    </rPh>
    <rPh sb="33" eb="35">
      <t>フカ</t>
    </rPh>
    <phoneticPr fontId="3"/>
  </si>
  <si>
    <r>
      <rPr>
        <sz val="12"/>
        <color theme="1"/>
        <rFont val="ＭＳ Ｐゴシック"/>
        <family val="3"/>
        <charset val="128"/>
      </rPr>
      <t>＜原因食物・診断根拠等＞</t>
    </r>
    <r>
      <rPr>
        <sz val="9"/>
        <color theme="1"/>
        <rFont val="ＭＳ Ｐゴシック"/>
        <family val="3"/>
        <charset val="128"/>
      </rPr>
      <t>　　※あてはまる原因食物に丸を付け、それぞれに言葉や番号でご記入ください</t>
    </r>
    <rPh sb="1" eb="3">
      <t>ゲンイン</t>
    </rPh>
    <rPh sb="3" eb="5">
      <t>ショクモツ</t>
    </rPh>
    <rPh sb="6" eb="8">
      <t>シンダン</t>
    </rPh>
    <rPh sb="8" eb="10">
      <t>コンキョ</t>
    </rPh>
    <rPh sb="10" eb="11">
      <t>トウ</t>
    </rPh>
    <rPh sb="20" eb="22">
      <t>ゲンイン</t>
    </rPh>
    <rPh sb="22" eb="24">
      <t>ショクモツ</t>
    </rPh>
    <rPh sb="25" eb="26">
      <t>マル</t>
    </rPh>
    <rPh sb="27" eb="28">
      <t>ツ</t>
    </rPh>
    <rPh sb="35" eb="37">
      <t>コトバ</t>
    </rPh>
    <rPh sb="38" eb="40">
      <t>バンゴウ</t>
    </rPh>
    <rPh sb="42" eb="44">
      <t>キニュウ</t>
    </rPh>
    <phoneticPr fontId="3"/>
  </si>
  <si>
    <t>提出日</t>
    <rPh sb="0" eb="3">
      <t>テイシュツビ</t>
    </rPh>
    <phoneticPr fontId="3"/>
  </si>
  <si>
    <t>研修室</t>
    <rPh sb="0" eb="3">
      <t>ケンシュウシツ</t>
    </rPh>
    <phoneticPr fontId="4"/>
  </si>
  <si>
    <t>（大）</t>
    <phoneticPr fontId="3"/>
  </si>
  <si>
    <t>研修室</t>
    <rPh sb="0" eb="3">
      <t>ケンシュウシツ</t>
    </rPh>
    <phoneticPr fontId="94"/>
  </si>
  <si>
    <t>（小）</t>
    <phoneticPr fontId="3"/>
  </si>
  <si>
    <t>鶏卵・甲殻類</t>
    <rPh sb="0" eb="2">
      <t>ケイラン</t>
    </rPh>
    <rPh sb="3" eb="6">
      <t>コウカクルイ</t>
    </rPh>
    <phoneticPr fontId="3"/>
  </si>
  <si>
    <t>単価</t>
    <rPh sb="0" eb="2">
      <t>タンカ</t>
    </rPh>
    <phoneticPr fontId="3"/>
  </si>
  <si>
    <t>数量</t>
    <rPh sb="0" eb="2">
      <t>スウリョウ</t>
    </rPh>
    <phoneticPr fontId="3"/>
  </si>
  <si>
    <t>材料</t>
    <rPh sb="0" eb="2">
      <t>ザイリョウ</t>
    </rPh>
    <phoneticPr fontId="3"/>
  </si>
  <si>
    <t>レザークラフト　キーホルダーキット</t>
  </si>
  <si>
    <t>金額</t>
    <rPh sb="0" eb="2">
      <t>キンガク</t>
    </rPh>
    <phoneticPr fontId="3"/>
  </si>
  <si>
    <t>レザークラフト　コースターキット</t>
  </si>
  <si>
    <t>スコアオリエンテーリング地図</t>
  </si>
  <si>
    <t>蜜蝋キャンドルキット</t>
  </si>
  <si>
    <t>ステンドグラス用キット</t>
  </si>
  <si>
    <t>どんぐり工作用ホットボンド</t>
  </si>
  <si>
    <t>キャンドルサービス用大燭台キャンドルの材料数は「１」と記入ください。</t>
    <phoneticPr fontId="3"/>
  </si>
  <si>
    <t>スコアオリエンテーリング地図の材料数は班の数を記入ください。</t>
    <phoneticPr fontId="3"/>
  </si>
  <si>
    <r>
      <t>＜キャンプファイヤー＞</t>
    </r>
    <r>
      <rPr>
        <sz val="11"/>
        <color theme="1"/>
        <rFont val="ＭＳ Ｐゴシック"/>
        <family val="3"/>
        <charset val="128"/>
      </rPr>
      <t>（井桁用薪３束と灯油2Lが基本セット・灯油２Lでトーチ約２０本分）</t>
    </r>
    <rPh sb="24" eb="26">
      <t>キホン</t>
    </rPh>
    <rPh sb="30" eb="32">
      <t>トウユ</t>
    </rPh>
    <rPh sb="38" eb="39">
      <t>ヤク</t>
    </rPh>
    <rPh sb="41" eb="42">
      <t>ホン</t>
    </rPh>
    <rPh sb="42" eb="43">
      <t>ブン</t>
    </rPh>
    <phoneticPr fontId="3"/>
  </si>
  <si>
    <t>＜サイエンス講座・キャンドルサービス・クラフト等＞</t>
    <rPh sb="6" eb="8">
      <t>コウザ</t>
    </rPh>
    <rPh sb="23" eb="24">
      <t>トウ</t>
    </rPh>
    <phoneticPr fontId="3"/>
  </si>
  <si>
    <t>キャンドルサービス用大燭台キャンドル</t>
    <phoneticPr fontId="3"/>
  </si>
  <si>
    <t>〇</t>
    <phoneticPr fontId="3"/>
  </si>
  <si>
    <t>材料リスト</t>
    <rPh sb="0" eb="2">
      <t>ザイリョウ</t>
    </rPh>
    <phoneticPr fontId="3"/>
  </si>
  <si>
    <t>研修室</t>
    <rPh sb="0" eb="3">
      <t>ケンシュウシツ</t>
    </rPh>
    <phoneticPr fontId="3"/>
  </si>
  <si>
    <t>サイエンスルーム</t>
    <phoneticPr fontId="3"/>
  </si>
  <si>
    <t>体育館</t>
    <rPh sb="0" eb="3">
      <t>タイイクカン</t>
    </rPh>
    <phoneticPr fontId="3"/>
  </si>
  <si>
    <t>サイエンス</t>
    <phoneticPr fontId="3"/>
  </si>
  <si>
    <t>時間</t>
    <rPh sb="0" eb="2">
      <t>ジカン</t>
    </rPh>
    <phoneticPr fontId="3"/>
  </si>
  <si>
    <t>id</t>
    <phoneticPr fontId="3"/>
  </si>
  <si>
    <t>ｻｲｴﾝｽﾙｰﾑ</t>
    <phoneticPr fontId="3"/>
  </si>
  <si>
    <t>　</t>
  </si>
  <si>
    <t>～</t>
  </si>
  <si>
    <t>入所（入村）</t>
    <rPh sb="0" eb="2">
      <t>ニュウショ</t>
    </rPh>
    <rPh sb="3" eb="5">
      <t>ニュウソン</t>
    </rPh>
    <phoneticPr fontId="2"/>
  </si>
  <si>
    <t>オリエンテーション</t>
  </si>
  <si>
    <t>起床／洗面</t>
    <rPh sb="0" eb="2">
      <t>キショウ</t>
    </rPh>
    <rPh sb="3" eb="5">
      <t>センメン</t>
    </rPh>
    <phoneticPr fontId="2"/>
  </si>
  <si>
    <r>
      <t>◆下記の給食業務委託業者栄養士から、詳細確認の電話連絡をすることがあります。
◆</t>
    </r>
    <r>
      <rPr>
        <sz val="14"/>
        <color theme="1"/>
        <rFont val="ＭＳ Ｐゴシック"/>
        <family val="3"/>
        <charset val="128"/>
      </rPr>
      <t>除去食</t>
    </r>
    <r>
      <rPr>
        <sz val="11"/>
        <color theme="1"/>
        <rFont val="ＭＳ Ｐゴシック"/>
        <family val="3"/>
        <charset val="128"/>
      </rPr>
      <t>で対応します。ご了承ください。</t>
    </r>
    <rPh sb="1" eb="3">
      <t>カキ</t>
    </rPh>
    <rPh sb="4" eb="6">
      <t>キュウショク</t>
    </rPh>
    <rPh sb="6" eb="8">
      <t>ギョウム</t>
    </rPh>
    <rPh sb="8" eb="10">
      <t>イタク</t>
    </rPh>
    <rPh sb="10" eb="12">
      <t>ギョウシャ</t>
    </rPh>
    <rPh sb="18" eb="20">
      <t>ショウサイ</t>
    </rPh>
    <rPh sb="20" eb="22">
      <t>カクニン</t>
    </rPh>
    <rPh sb="23" eb="25">
      <t>デンワ</t>
    </rPh>
    <rPh sb="25" eb="27">
      <t>レンラク</t>
    </rPh>
    <rPh sb="40" eb="43">
      <t>ジョキョショク</t>
    </rPh>
    <rPh sb="44" eb="46">
      <t>タイオウ</t>
    </rPh>
    <phoneticPr fontId="3"/>
  </si>
  <si>
    <t>A</t>
    <phoneticPr fontId="3"/>
  </si>
  <si>
    <t>B1</t>
    <phoneticPr fontId="3"/>
  </si>
  <si>
    <t>B2</t>
    <phoneticPr fontId="3"/>
  </si>
  <si>
    <t>B3</t>
    <phoneticPr fontId="3"/>
  </si>
  <si>
    <t>B4</t>
    <phoneticPr fontId="3"/>
  </si>
  <si>
    <t>C</t>
    <phoneticPr fontId="3"/>
  </si>
  <si>
    <t>D</t>
    <phoneticPr fontId="3"/>
  </si>
  <si>
    <t>E</t>
    <phoneticPr fontId="3"/>
  </si>
  <si>
    <t>F</t>
    <phoneticPr fontId="3"/>
  </si>
  <si>
    <t>勤労青年（２６歳未満）</t>
    <rPh sb="0" eb="2">
      <t>キンロウ</t>
    </rPh>
    <rPh sb="2" eb="4">
      <t>セイネン</t>
    </rPh>
    <rPh sb="7" eb="8">
      <t>サイ</t>
    </rPh>
    <rPh sb="8" eb="10">
      <t>ミマン</t>
    </rPh>
    <phoneticPr fontId="3"/>
  </si>
  <si>
    <t>小学生</t>
    <rPh sb="0" eb="3">
      <t>ショウガクセイ</t>
    </rPh>
    <phoneticPr fontId="3"/>
  </si>
  <si>
    <t>中学生</t>
    <rPh sb="0" eb="3">
      <t>チュウガクセイ</t>
    </rPh>
    <phoneticPr fontId="3"/>
  </si>
  <si>
    <t>高校生</t>
    <rPh sb="0" eb="3">
      <t>コウコウセイ</t>
    </rPh>
    <phoneticPr fontId="3"/>
  </si>
  <si>
    <t>大学生</t>
    <rPh sb="0" eb="3">
      <t>ダイガクセイ</t>
    </rPh>
    <phoneticPr fontId="3"/>
  </si>
  <si>
    <t>社会教育関係</t>
    <rPh sb="0" eb="2">
      <t>シャカイ</t>
    </rPh>
    <rPh sb="2" eb="4">
      <t>キョウイク</t>
    </rPh>
    <rPh sb="4" eb="6">
      <t>カンケイ</t>
    </rPh>
    <phoneticPr fontId="3"/>
  </si>
  <si>
    <t>職場関係</t>
    <rPh sb="0" eb="2">
      <t>ショクバ</t>
    </rPh>
    <rPh sb="2" eb="4">
      <t>カンケイ</t>
    </rPh>
    <phoneticPr fontId="3"/>
  </si>
  <si>
    <t>幼児</t>
    <rPh sb="0" eb="2">
      <t>ヨウジ</t>
    </rPh>
    <phoneticPr fontId="3"/>
  </si>
  <si>
    <t>その他（２６歳以上）</t>
    <rPh sb="2" eb="3">
      <t>タ</t>
    </rPh>
    <rPh sb="6" eb="7">
      <t>サイ</t>
    </rPh>
    <rPh sb="7" eb="9">
      <t>イジョウ</t>
    </rPh>
    <phoneticPr fontId="3"/>
  </si>
  <si>
    <t>総合計</t>
    <rPh sb="0" eb="3">
      <t>ソウゴウケイ</t>
    </rPh>
    <phoneticPr fontId="3"/>
  </si>
  <si>
    <t>減免</t>
  </si>
  <si>
    <t>使用料</t>
  </si>
  <si>
    <t>キャンプ場利用状況</t>
  </si>
  <si>
    <t>（研修室・体育館）</t>
  </si>
  <si>
    <t>（宿泊料）</t>
  </si>
  <si>
    <t>（体育館等）</t>
  </si>
  <si>
    <t>（宿泊）</t>
  </si>
  <si>
    <t>利用人数</t>
  </si>
  <si>
    <t>宿泊者数</t>
  </si>
  <si>
    <t>延人数</t>
  </si>
  <si>
    <t>円</t>
    <rPh sb="0" eb="1">
      <t>エン</t>
    </rPh>
    <phoneticPr fontId="3"/>
  </si>
  <si>
    <t>宿泊代</t>
    <rPh sb="0" eb="3">
      <t>シュクハクダイ</t>
    </rPh>
    <phoneticPr fontId="3"/>
  </si>
  <si>
    <t>体育館など</t>
    <rPh sb="0" eb="3">
      <t>タイイクカン</t>
    </rPh>
    <phoneticPr fontId="3"/>
  </si>
  <si>
    <t>提出日</t>
    <rPh sb="0" eb="3">
      <t>テイシュツビ</t>
    </rPh>
    <phoneticPr fontId="3"/>
  </si>
  <si>
    <t>max</t>
    <phoneticPr fontId="3"/>
  </si>
  <si>
    <t>室数</t>
    <rPh sb="0" eb="1">
      <t>シツ</t>
    </rPh>
    <rPh sb="1" eb="2">
      <t>スウ</t>
    </rPh>
    <phoneticPr fontId="3"/>
  </si>
  <si>
    <t>テント</t>
    <phoneticPr fontId="3"/>
  </si>
  <si>
    <t>女</t>
    <rPh sb="0" eb="1">
      <t>オンナ</t>
    </rPh>
    <phoneticPr fontId="3"/>
  </si>
  <si>
    <t>参加</t>
    <rPh sb="0" eb="2">
      <t>サンカ</t>
    </rPh>
    <phoneticPr fontId="3"/>
  </si>
  <si>
    <t>宿泊</t>
    <rPh sb="0" eb="2">
      <t>シュクハク</t>
    </rPh>
    <phoneticPr fontId="3"/>
  </si>
  <si>
    <t>幼</t>
    <rPh sb="0" eb="1">
      <t>ヨウ</t>
    </rPh>
    <phoneticPr fontId="3"/>
  </si>
  <si>
    <t>小</t>
    <rPh sb="0" eb="1">
      <t>ショウ</t>
    </rPh>
    <phoneticPr fontId="3"/>
  </si>
  <si>
    <t>中</t>
    <rPh sb="0" eb="1">
      <t>チュウ</t>
    </rPh>
    <phoneticPr fontId="3"/>
  </si>
  <si>
    <t>高</t>
    <rPh sb="0" eb="1">
      <t>コウ</t>
    </rPh>
    <phoneticPr fontId="3"/>
  </si>
  <si>
    <t>大</t>
    <rPh sb="0" eb="1">
      <t>ダイ</t>
    </rPh>
    <phoneticPr fontId="3"/>
  </si>
  <si>
    <t>26未</t>
    <rPh sb="2" eb="3">
      <t>ミ</t>
    </rPh>
    <phoneticPr fontId="3"/>
  </si>
  <si>
    <t>26上</t>
    <rPh sb="2" eb="3">
      <t>ウエ</t>
    </rPh>
    <phoneticPr fontId="3"/>
  </si>
  <si>
    <t/>
  </si>
  <si>
    <t>ぶどうジュース　（紙パック２００ｍL)</t>
    <rPh sb="9" eb="10">
      <t>カミ</t>
    </rPh>
    <phoneticPr fontId="3"/>
  </si>
  <si>
    <t>キャンドルサービス用大燭台キャンドル</t>
  </si>
  <si>
    <t>葉脈標本づくり材料</t>
  </si>
  <si>
    <t>葉脈標本づくり材料</t>
    <phoneticPr fontId="3"/>
  </si>
  <si>
    <r>
      <rPr>
        <b/>
        <sz val="14"/>
        <color theme="1"/>
        <rFont val="ＭＳ Ｐゴシック"/>
        <family val="3"/>
        <charset val="128"/>
      </rPr>
      <t>＜食に関する研修材料＞</t>
    </r>
    <r>
      <rPr>
        <b/>
        <sz val="11"/>
        <color theme="1"/>
        <rFont val="ＭＳ Ｐゴシック"/>
        <family val="3"/>
        <charset val="128"/>
      </rPr>
      <t>　※調理活動の材料は</t>
    </r>
    <r>
      <rPr>
        <b/>
        <sz val="11"/>
        <color rgb="FFFF0000"/>
        <rFont val="ＭＳ Ｐゴシック"/>
        <family val="3"/>
        <charset val="128"/>
      </rPr>
      <t>５セット以上</t>
    </r>
    <r>
      <rPr>
        <b/>
        <sz val="11"/>
        <color theme="1"/>
        <rFont val="ＭＳ Ｐゴシック"/>
        <family val="3"/>
        <charset val="128"/>
      </rPr>
      <t>から可能</t>
    </r>
    <rPh sb="1" eb="2">
      <t>ショク</t>
    </rPh>
    <rPh sb="3" eb="4">
      <t>カン</t>
    </rPh>
    <rPh sb="6" eb="8">
      <t>ケンシュウ</t>
    </rPh>
    <rPh sb="8" eb="10">
      <t>ザイリョウ</t>
    </rPh>
    <rPh sb="13" eb="15">
      <t>チョウリ</t>
    </rPh>
    <rPh sb="15" eb="17">
      <t>カツドウ</t>
    </rPh>
    <rPh sb="18" eb="20">
      <t>ザイリョウ</t>
    </rPh>
    <rPh sb="25" eb="27">
      <t>イジョウ</t>
    </rPh>
    <rPh sb="29" eb="31">
      <t>カノウ</t>
    </rPh>
    <phoneticPr fontId="3"/>
  </si>
  <si>
    <t>簡単ピザ</t>
    <rPh sb="0" eb="2">
      <t>カンタン</t>
    </rPh>
    <phoneticPr fontId="3"/>
  </si>
  <si>
    <t>施 設 使 用 料 等　 見 積 書</t>
    <rPh sb="0" eb="1">
      <t>シ</t>
    </rPh>
    <rPh sb="2" eb="3">
      <t>セツ</t>
    </rPh>
    <rPh sb="4" eb="5">
      <t>ツカ</t>
    </rPh>
    <rPh sb="6" eb="7">
      <t>ヨウ</t>
    </rPh>
    <rPh sb="8" eb="9">
      <t>リョウ</t>
    </rPh>
    <rPh sb="10" eb="11">
      <t>トウ</t>
    </rPh>
    <rPh sb="13" eb="14">
      <t>ミ</t>
    </rPh>
    <rPh sb="15" eb="16">
      <t>ツモ</t>
    </rPh>
    <rPh sb="17" eb="18">
      <t>ショ</t>
    </rPh>
    <phoneticPr fontId="4"/>
  </si>
  <si>
    <t>～</t>
    <phoneticPr fontId="3"/>
  </si>
  <si>
    <t>研修小</t>
    <rPh sb="0" eb="2">
      <t>ケンシュウ</t>
    </rPh>
    <rPh sb="2" eb="3">
      <t>ショウ</t>
    </rPh>
    <phoneticPr fontId="3"/>
  </si>
  <si>
    <t>研修大</t>
    <rPh sb="0" eb="2">
      <t>ケンシュウ</t>
    </rPh>
    <rPh sb="2" eb="3">
      <t>ダイ</t>
    </rPh>
    <phoneticPr fontId="3"/>
  </si>
  <si>
    <t>SR</t>
    <phoneticPr fontId="3"/>
  </si>
  <si>
    <t>体育館</t>
    <rPh sb="0" eb="3">
      <t>タイイクカン</t>
    </rPh>
    <phoneticPr fontId="3"/>
  </si>
  <si>
    <t>材料</t>
    <rPh sb="0" eb="2">
      <t>ザイリョウ</t>
    </rPh>
    <phoneticPr fontId="3"/>
  </si>
  <si>
    <t>単価</t>
    <rPh sb="0" eb="2">
      <t>タンカ</t>
    </rPh>
    <phoneticPr fontId="3"/>
  </si>
  <si>
    <t>数</t>
    <rPh sb="0" eb="1">
      <t>カズ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</si>
</sst>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411]ggge&quot;年&quot;m&quot;月&quot;d&quot;日&quot;;@"/>
    <numFmt numFmtId="177" formatCode="#&quot;名&quot;"/>
    <numFmt numFmtId="178" formatCode="0_);[Red]\(0\)"/>
    <numFmt numFmtId="179" formatCode="m/d;@"/>
    <numFmt numFmtId="180" formatCode="h:mm;@"/>
    <numFmt numFmtId="181" formatCode="[DBNum3][$-411]0"/>
    <numFmt numFmtId="182" formatCode="\(aaa\)"/>
    <numFmt numFmtId="183" formatCode="#&quot;班&quot;"/>
    <numFmt numFmtId="184" formatCode="#,###&quot;円&quot;"/>
    <numFmt numFmtId="185" formatCode="#&quot;人班&quot;"/>
    <numFmt numFmtId="186" formatCode="[$-411]ge\.m\.d;@"/>
    <numFmt numFmtId="187" formatCode="#0&quot;名&quot;"/>
    <numFmt numFmtId="188" formatCode="m&quot;月&quot;d&quot;日&quot;;@"/>
    <numFmt numFmtId="189" formatCode="#,###&quot; 円&quot;"/>
    <numFmt numFmtId="190" formatCode="&quot;¥&quot;#,##0_);[Red]\(&quot;¥&quot;#,##0\)"/>
    <numFmt numFmtId="191" formatCode="0.0_ "/>
    <numFmt numFmtId="192" formatCode="0;\-0;;@"/>
    <numFmt numFmtId="193" formatCode="0.0_);[Red]\(0.0\)"/>
    <numFmt numFmtId="194" formatCode="[$-F400]h:mm:ss\ AM/PM"/>
    <numFmt numFmtId="195" formatCode="0.0"/>
    <numFmt numFmtId="196" formatCode="m"/>
    <numFmt numFmtId="197" formatCode="d"/>
    <numFmt numFmtId="198" formatCode="[$]ggge&quot;年&quot;m&quot;月&quot;d&quot;日&quot;;@" x16r2:formatCode16="[$-ja-JP-x-gannen]ggge&quot;年&quot;m&quot;月&quot;d&quot;日&quot;;@"/>
  </numFmts>
  <fonts count="116" x14ac:knownFonts="1">
    <font>
      <sz val="11"/>
      <color theme="1"/>
      <name val="ＭＳ Ｐゴシック"/>
      <family val="2"/>
      <charset val="128"/>
    </font>
    <font>
      <sz val="11"/>
      <color theme="1"/>
      <name val="ＭＳ Ｐゴシック"/>
      <family val="2"/>
      <charset val="128"/>
      <scheme val="minor"/>
    </font>
    <font>
      <sz val="22"/>
      <name val="ＭＳ Ｐゴシック"/>
      <family val="3"/>
      <charset val="128"/>
    </font>
    <font>
      <sz val="6"/>
      <name val="ＭＳ Ｐゴシック"/>
      <family val="2"/>
      <charset val="128"/>
    </font>
    <font>
      <sz val="6"/>
      <name val="ＭＳ Ｐゴシック"/>
      <family val="3"/>
      <charset val="128"/>
    </font>
    <font>
      <sz val="11"/>
      <color theme="1"/>
      <name val="ＭＳ Ｐゴシック"/>
      <family val="3"/>
      <charset val="128"/>
    </font>
    <font>
      <sz val="14"/>
      <name val="ＭＳ Ｐゴシック"/>
      <family val="3"/>
      <charset val="128"/>
    </font>
    <font>
      <sz val="11"/>
      <name val="ＭＳ Ｐゴシック"/>
      <family val="3"/>
      <charset val="128"/>
    </font>
    <font>
      <sz val="14"/>
      <color theme="1"/>
      <name val="ＭＳ Ｐゴシック"/>
      <family val="3"/>
      <charset val="128"/>
    </font>
    <font>
      <b/>
      <sz val="18"/>
      <color theme="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u/>
      <sz val="11"/>
      <color indexed="8"/>
      <name val="ＭＳ Ｐゴシック"/>
      <family val="3"/>
      <charset val="128"/>
    </font>
    <font>
      <b/>
      <sz val="18"/>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color theme="1"/>
      <name val="ＭＳ Ｐゴシック"/>
      <family val="2"/>
      <charset val="128"/>
    </font>
    <font>
      <sz val="16"/>
      <color theme="1"/>
      <name val="ＭＳ Ｐゴシック"/>
      <family val="2"/>
      <charset val="128"/>
    </font>
    <font>
      <b/>
      <sz val="16"/>
      <color theme="1"/>
      <name val="ＭＳ Ｐゴシック"/>
      <family val="3"/>
      <charset val="128"/>
    </font>
    <font>
      <sz val="12"/>
      <color theme="1"/>
      <name val="ＭＳ Ｐゴシック"/>
      <family val="3"/>
      <charset val="128"/>
    </font>
    <font>
      <sz val="18"/>
      <color theme="1"/>
      <name val="ＭＳ Ｐゴシック"/>
      <family val="3"/>
      <charset val="128"/>
    </font>
    <font>
      <sz val="9"/>
      <color theme="0"/>
      <name val="ＭＳ Ｐゴシック"/>
      <family val="3"/>
      <charset val="128"/>
    </font>
    <font>
      <b/>
      <sz val="11"/>
      <name val="ＭＳ Ｐゴシック"/>
      <family val="3"/>
      <charset val="128"/>
    </font>
    <font>
      <sz val="12"/>
      <color theme="1"/>
      <name val="ＭＳ Ｐゴシック"/>
      <family val="2"/>
      <charset val="128"/>
    </font>
    <font>
      <sz val="10"/>
      <color theme="1"/>
      <name val="ＭＳ Ｐゴシック"/>
      <family val="3"/>
      <charset val="128"/>
    </font>
    <font>
      <sz val="18"/>
      <color theme="1"/>
      <name val="ＭＳ Ｐゴシック"/>
      <family val="2"/>
      <charset val="128"/>
    </font>
    <font>
      <sz val="10"/>
      <color theme="1"/>
      <name val="ＭＳ Ｐゴシック"/>
      <family val="2"/>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font>
    <font>
      <b/>
      <sz val="9"/>
      <color theme="1"/>
      <name val="ＭＳ Ｐゴシック"/>
      <family val="3"/>
      <charset val="128"/>
    </font>
    <font>
      <sz val="9"/>
      <color theme="1"/>
      <name val="ＭＳ Ｐゴシック"/>
      <family val="3"/>
      <charset val="128"/>
      <scheme val="minor"/>
    </font>
    <font>
      <b/>
      <sz val="18"/>
      <color theme="1"/>
      <name val="ＭＳ Ｐゴシック"/>
      <family val="3"/>
      <charset val="128"/>
      <scheme val="minor"/>
    </font>
    <font>
      <sz val="9"/>
      <color theme="1"/>
      <name val="ＭＳ Ｐゴシック"/>
      <family val="2"/>
      <charset val="128"/>
    </font>
    <font>
      <sz val="8"/>
      <color theme="1"/>
      <name val="ＭＳ Ｐゴシック"/>
      <family val="2"/>
      <charset val="128"/>
    </font>
    <font>
      <sz val="11"/>
      <color indexed="81"/>
      <name val="ＭＳ Ｐゴシック"/>
      <family val="3"/>
      <charset val="128"/>
    </font>
    <font>
      <sz val="11"/>
      <color theme="0"/>
      <name val="ＭＳ Ｐゴシック"/>
      <family val="2"/>
      <charset val="128"/>
    </font>
    <font>
      <sz val="11"/>
      <color theme="0"/>
      <name val="ＭＳ Ｐゴシック"/>
      <family val="3"/>
      <charset val="128"/>
    </font>
    <font>
      <sz val="8"/>
      <color theme="1"/>
      <name val="ＭＳ Ｐゴシック"/>
      <family val="3"/>
      <charset val="128"/>
    </font>
    <font>
      <sz val="9"/>
      <color theme="1"/>
      <name val="ＭＳ Ｐゴシック"/>
      <family val="3"/>
      <charset val="128"/>
    </font>
    <font>
      <b/>
      <sz val="8"/>
      <color theme="1"/>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2"/>
      <name val="ＭＳ Ｐゴシック"/>
      <family val="3"/>
      <charset val="128"/>
    </font>
    <font>
      <b/>
      <sz val="9"/>
      <name val="ＭＳ Ｐゴシック"/>
      <family val="3"/>
      <charset val="128"/>
    </font>
    <font>
      <b/>
      <sz val="16"/>
      <name val="ＭＳ Ｐゴシック"/>
      <family val="3"/>
      <charset val="128"/>
    </font>
    <font>
      <sz val="6"/>
      <color theme="1"/>
      <name val="ＭＳ Ｐゴシック"/>
      <family val="3"/>
      <charset val="128"/>
    </font>
    <font>
      <sz val="12"/>
      <name val="ＭＳ Ｐゴシック"/>
      <family val="3"/>
      <charset val="128"/>
    </font>
    <font>
      <sz val="18"/>
      <color theme="0"/>
      <name val="ＭＳ Ｐゴシック"/>
      <family val="3"/>
      <charset val="128"/>
    </font>
    <font>
      <b/>
      <sz val="14"/>
      <color theme="1"/>
      <name val="ＭＳ Ｐゴシック"/>
      <family val="3"/>
      <charset val="128"/>
    </font>
    <font>
      <sz val="9"/>
      <color theme="0" tint="-0.249977111117893"/>
      <name val="ＭＳ Ｐゴシック"/>
      <family val="3"/>
      <charset val="128"/>
    </font>
    <font>
      <b/>
      <sz val="12"/>
      <color theme="1"/>
      <name val="ＭＳ Ｐゴシック"/>
      <family val="3"/>
      <charset val="128"/>
    </font>
    <font>
      <b/>
      <u val="double"/>
      <sz val="11"/>
      <color rgb="FFFF0000"/>
      <name val="ＭＳ Ｐゴシック"/>
      <family val="3"/>
      <charset val="128"/>
    </font>
    <font>
      <sz val="18"/>
      <color theme="0"/>
      <name val="ＭＳ Ｐゴシック"/>
      <family val="2"/>
      <charset val="128"/>
    </font>
    <font>
      <b/>
      <sz val="11"/>
      <color rgb="FFFF0000"/>
      <name val="ＭＳ Ｐゴシック"/>
      <family val="3"/>
      <charset val="128"/>
    </font>
    <font>
      <b/>
      <sz val="9"/>
      <color theme="1"/>
      <name val="ＭＳ Ｐゴシック"/>
      <family val="2"/>
      <charset val="128"/>
    </font>
    <font>
      <b/>
      <sz val="12"/>
      <color theme="0"/>
      <name val="ＭＳ Ｐゴシック"/>
      <family val="3"/>
      <charset val="128"/>
    </font>
    <font>
      <b/>
      <sz val="28"/>
      <color theme="1"/>
      <name val="ＭＳ Ｐゴシック"/>
      <family val="3"/>
      <charset val="128"/>
    </font>
    <font>
      <sz val="16"/>
      <name val="ＭＳ Ｐゴシック"/>
      <family val="3"/>
      <charset val="128"/>
    </font>
    <font>
      <u/>
      <sz val="9"/>
      <color rgb="FFFF0000"/>
      <name val="ＭＳ Ｐゴシック"/>
      <family val="3"/>
      <charset val="128"/>
    </font>
    <font>
      <u/>
      <sz val="9"/>
      <color theme="1"/>
      <name val="ＭＳ Ｐゴシック"/>
      <family val="3"/>
      <charset val="128"/>
    </font>
    <font>
      <b/>
      <u/>
      <sz val="9"/>
      <color rgb="FFFF0000"/>
      <name val="ＭＳ Ｐゴシック"/>
      <family val="3"/>
      <charset val="128"/>
    </font>
    <font>
      <b/>
      <sz val="14"/>
      <color rgb="FFFF0000"/>
      <name val="ＭＳ Ｐゴシック"/>
      <family val="3"/>
      <charset val="128"/>
    </font>
    <font>
      <u/>
      <sz val="8"/>
      <color rgb="FFFF0000"/>
      <name val="ＭＳ Ｐゴシック"/>
      <family val="3"/>
      <charset val="128"/>
    </font>
    <font>
      <sz val="9"/>
      <color theme="0" tint="-0.34998626667073579"/>
      <name val="ＭＳ Ｐゴシック"/>
      <family val="2"/>
      <charset val="128"/>
    </font>
    <font>
      <b/>
      <u/>
      <sz val="11"/>
      <name val="ＭＳ Ｐゴシック"/>
      <family val="3"/>
      <charset val="128"/>
      <scheme val="minor"/>
    </font>
    <font>
      <b/>
      <u/>
      <sz val="11"/>
      <color theme="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9"/>
      <color theme="0" tint="-0.34998626667073579"/>
      <name val="ＭＳ Ｐゴシック"/>
      <family val="3"/>
      <charset val="128"/>
      <scheme val="minor"/>
    </font>
    <font>
      <sz val="12"/>
      <color theme="0" tint="-0.34998626667073579"/>
      <name val="ＭＳ Ｐゴシック"/>
      <family val="3"/>
      <charset val="128"/>
      <scheme val="minor"/>
    </font>
    <font>
      <sz val="8"/>
      <color theme="0" tint="-0.34998626667073579"/>
      <name val="ＭＳ Ｐゴシック"/>
      <family val="3"/>
      <charset val="128"/>
      <scheme val="minor"/>
    </font>
    <font>
      <b/>
      <sz val="9"/>
      <color theme="0" tint="-0.34998626667073579"/>
      <name val="ＭＳ Ｐゴシック"/>
      <family val="3"/>
      <charset val="128"/>
      <scheme val="minor"/>
    </font>
    <font>
      <sz val="11"/>
      <color theme="0" tint="-0.34998626667073579"/>
      <name val="ＭＳ Ｐゴシック"/>
      <family val="3"/>
      <charset val="128"/>
      <scheme val="minor"/>
    </font>
    <font>
      <sz val="9"/>
      <color theme="0" tint="-0.249977111117893"/>
      <name val="ＭＳ Ｐゴシック"/>
      <family val="2"/>
      <charset val="128"/>
    </font>
    <font>
      <sz val="11"/>
      <color theme="0" tint="-0.249977111117893"/>
      <name val="ＭＳ Ｐゴシック"/>
      <family val="3"/>
      <charset val="128"/>
    </font>
    <font>
      <sz val="10"/>
      <color theme="0" tint="-0.34998626667073579"/>
      <name val="ＭＳ Ｐゴシック"/>
      <family val="3"/>
      <charset val="128"/>
    </font>
    <font>
      <sz val="14"/>
      <color theme="0" tint="-0.34998626667073579"/>
      <name val="ＭＳ Ｐゴシック"/>
      <family val="2"/>
      <charset val="128"/>
    </font>
    <font>
      <sz val="11"/>
      <color theme="0" tint="-0.34998626667073579"/>
      <name val="ＭＳ Ｐゴシック"/>
      <family val="2"/>
      <charset val="128"/>
    </font>
    <font>
      <b/>
      <sz val="20"/>
      <name val="ＭＳ Ｐゴシック"/>
      <family val="3"/>
      <charset val="128"/>
    </font>
    <font>
      <sz val="12"/>
      <color theme="0" tint="-0.34998626667073579"/>
      <name val="ＭＳ Ｐゴシック"/>
      <family val="2"/>
      <charset val="128"/>
    </font>
    <font>
      <sz val="6"/>
      <color rgb="FFFF0000"/>
      <name val="ＭＳ Ｐゴシック"/>
      <family val="3"/>
      <charset val="128"/>
    </font>
    <font>
      <b/>
      <sz val="10"/>
      <color theme="1"/>
      <name val="ＭＳ Ｐゴシック"/>
      <family val="3"/>
      <charset val="128"/>
    </font>
    <font>
      <sz val="20"/>
      <color theme="1"/>
      <name val="ＭＳ Ｐゴシック"/>
      <family val="2"/>
      <charset val="128"/>
    </font>
    <font>
      <b/>
      <sz val="20"/>
      <color theme="1"/>
      <name val="HG丸ｺﾞｼｯｸM-PRO"/>
      <family val="3"/>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b/>
      <sz val="14"/>
      <color theme="1"/>
      <name val="HG丸ｺﾞｼｯｸM-PRO"/>
      <family val="3"/>
      <charset val="128"/>
    </font>
    <font>
      <sz val="6"/>
      <name val="ＭＳ Ｐゴシック"/>
      <family val="2"/>
      <charset val="128"/>
      <scheme val="minor"/>
    </font>
    <font>
      <sz val="10"/>
      <color theme="1"/>
      <name val="HG丸ｺﾞｼｯｸM-PRO"/>
      <family val="3"/>
      <charset val="128"/>
    </font>
    <font>
      <sz val="8"/>
      <color theme="1"/>
      <name val="HG丸ｺﾞｼｯｸM-PRO"/>
      <family val="3"/>
      <charset val="128"/>
    </font>
    <font>
      <sz val="14"/>
      <color theme="1"/>
      <name val="HG丸ｺﾞｼｯｸM-PRO"/>
      <family val="3"/>
      <charset val="128"/>
    </font>
    <font>
      <b/>
      <sz val="8"/>
      <color theme="1"/>
      <name val="HG丸ｺﾞｼｯｸM-PRO"/>
      <family val="3"/>
      <charset val="128"/>
    </font>
    <font>
      <b/>
      <sz val="14"/>
      <color theme="0"/>
      <name val="HG丸ｺﾞｼｯｸM-PRO"/>
      <family val="3"/>
      <charset val="128"/>
    </font>
    <font>
      <b/>
      <sz val="14"/>
      <name val="HG丸ｺﾞｼｯｸM-PRO"/>
      <family val="3"/>
      <charset val="128"/>
    </font>
    <font>
      <sz val="6"/>
      <color theme="1"/>
      <name val="HG丸ｺﾞｼｯｸM-PRO"/>
      <family val="3"/>
      <charset val="128"/>
    </font>
    <font>
      <b/>
      <sz val="16"/>
      <color theme="1"/>
      <name val="HG丸ｺﾞｼｯｸM-PRO"/>
      <family val="3"/>
      <charset val="128"/>
    </font>
    <font>
      <b/>
      <sz val="28"/>
      <color theme="1"/>
      <name val="ＭＳ ゴシック"/>
      <family val="3"/>
      <charset val="128"/>
    </font>
    <font>
      <sz val="6"/>
      <name val="ＭＳ ゴシック"/>
      <family val="2"/>
      <charset val="128"/>
    </font>
    <font>
      <sz val="11"/>
      <color theme="1"/>
      <name val="ＭＳ ゴシック"/>
      <family val="2"/>
      <charset val="128"/>
    </font>
    <font>
      <sz val="4"/>
      <color theme="0" tint="-0.34998626667073579"/>
      <name val="ＭＳ Ｐゴシック"/>
      <family val="3"/>
      <charset val="128"/>
    </font>
    <font>
      <b/>
      <sz val="20"/>
      <color theme="1"/>
      <name val="ＭＳ ゴシック"/>
      <family val="3"/>
      <charset val="128"/>
    </font>
    <font>
      <b/>
      <sz val="14"/>
      <name val="ＭＳ Ｐゴシック"/>
      <family val="3"/>
      <charset val="128"/>
    </font>
    <font>
      <sz val="11"/>
      <name val="HG丸ｺﾞｼｯｸM-PRO"/>
      <family val="3"/>
      <charset val="128"/>
    </font>
    <font>
      <sz val="12"/>
      <name val="HG丸ｺﾞｼｯｸM-PRO"/>
      <family val="3"/>
      <charset val="128"/>
    </font>
    <font>
      <b/>
      <sz val="10"/>
      <name val="ＭＳ Ｐゴシック"/>
      <family val="3"/>
      <charset val="128"/>
    </font>
    <font>
      <b/>
      <sz val="10"/>
      <name val="HG丸ｺﾞｼｯｸM-PRO"/>
      <family val="3"/>
      <charset val="128"/>
    </font>
    <font>
      <sz val="10"/>
      <name val="HG丸ｺﾞｼｯｸM-PRO"/>
      <family val="3"/>
      <charset val="128"/>
    </font>
    <font>
      <sz val="12"/>
      <color theme="1"/>
      <name val="Segoe UI Symbol"/>
      <family val="3"/>
    </font>
    <font>
      <sz val="8"/>
      <color theme="1"/>
      <name val="Segoe UI Symbol"/>
      <family val="3"/>
    </font>
  </fonts>
  <fills count="11">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tint="-0.249977111117893"/>
        <bgColor indexed="64"/>
      </patternFill>
    </fill>
    <fill>
      <patternFill patternType="solid">
        <fgColor rgb="FFFFFF66"/>
        <bgColor indexed="64"/>
      </patternFill>
    </fill>
    <fill>
      <patternFill patternType="solid">
        <fgColor theme="0" tint="-0.34998626667073579"/>
        <bgColor indexed="64"/>
      </patternFill>
    </fill>
    <fill>
      <patternFill patternType="solid">
        <fgColor rgb="FFFFC7CE"/>
        <bgColor indexed="64"/>
      </patternFill>
    </fill>
    <fill>
      <patternFill patternType="solid">
        <fgColor rgb="FFBFBFBF"/>
        <bgColor rgb="FF000000"/>
      </patternFill>
    </fill>
    <fill>
      <patternFill patternType="solid">
        <fgColor rgb="FFC0C0C0"/>
        <bgColor rgb="FF000000"/>
      </patternFill>
    </fill>
  </fills>
  <borders count="2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diagonalUp="1">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Dashed">
        <color theme="0" tint="-0.34998626667073579"/>
      </top>
      <bottom style="hair">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style="dashed">
        <color indexed="64"/>
      </bottom>
      <diagonal/>
    </border>
    <border>
      <left style="medium">
        <color indexed="64"/>
      </left>
      <right style="hair">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bottom style="double">
        <color auto="1"/>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diagonal/>
    </border>
    <border>
      <left/>
      <right/>
      <top style="medium">
        <color indexed="64"/>
      </top>
      <bottom/>
      <diagonal/>
    </border>
    <border>
      <left style="thin">
        <color auto="1"/>
      </left>
      <right/>
      <top style="medium">
        <color auto="1"/>
      </top>
      <bottom style="dashed">
        <color auto="1"/>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right/>
      <top style="dashed">
        <color auto="1"/>
      </top>
      <bottom style="medium">
        <color auto="1"/>
      </bottom>
      <diagonal/>
    </border>
    <border>
      <left style="thin">
        <color auto="1"/>
      </left>
      <right/>
      <top style="dashed">
        <color auto="1"/>
      </top>
      <bottom style="medium">
        <color auto="1"/>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auto="1"/>
      </left>
      <right/>
      <top/>
      <bottom/>
      <diagonal/>
    </border>
    <border>
      <left/>
      <right style="medium">
        <color indexed="64"/>
      </right>
      <top/>
      <bottom/>
      <diagonal/>
    </border>
    <border>
      <left/>
      <right style="medium">
        <color indexed="64"/>
      </right>
      <top style="thin">
        <color indexed="64"/>
      </top>
      <bottom style="dashed">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style="medium">
        <color indexed="64"/>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top style="medium">
        <color indexed="64"/>
      </top>
      <bottom style="thin">
        <color indexed="64"/>
      </bottom>
      <diagonal/>
    </border>
    <border>
      <left style="thin">
        <color auto="1"/>
      </left>
      <right style="medium">
        <color indexed="64"/>
      </right>
      <top style="medium">
        <color indexed="64"/>
      </top>
      <bottom style="dashed">
        <color indexed="64"/>
      </bottom>
      <diagonal/>
    </border>
    <border>
      <left style="thin">
        <color auto="1"/>
      </left>
      <right style="medium">
        <color auto="1"/>
      </right>
      <top/>
      <bottom style="medium">
        <color auto="1"/>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auto="1"/>
      </left>
      <right style="thin">
        <color indexed="64"/>
      </right>
      <top style="medium">
        <color auto="1"/>
      </top>
      <bottom/>
      <diagonal/>
    </border>
    <border>
      <left style="thin">
        <color auto="1"/>
      </left>
      <right style="thin">
        <color indexed="64"/>
      </right>
      <top style="dashed">
        <color indexed="64"/>
      </top>
      <bottom style="medium">
        <color indexed="64"/>
      </bottom>
      <diagonal/>
    </border>
    <border>
      <left style="thin">
        <color indexed="64"/>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medium">
        <color indexed="64"/>
      </bottom>
      <diagonal/>
    </border>
  </borders>
  <cellStyleXfs count="12">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190"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190" fontId="105" fillId="0" borderId="0" applyFont="0" applyFill="0" applyBorder="0" applyAlignment="0" applyProtection="0">
      <alignment vertical="center"/>
    </xf>
    <xf numFmtId="38" fontId="105" fillId="0" borderId="0" applyFont="0" applyFill="0" applyBorder="0" applyAlignment="0" applyProtection="0">
      <alignment vertical="center"/>
    </xf>
  </cellStyleXfs>
  <cellXfs count="1351">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0" fillId="0" borderId="0" xfId="0" applyProtection="1">
      <alignment vertical="center"/>
      <protection locked="0"/>
    </xf>
    <xf numFmtId="0" fontId="7" fillId="0" borderId="0" xfId="1">
      <alignment vertical="center"/>
    </xf>
    <xf numFmtId="0" fontId="7" fillId="0" borderId="0" xfId="4"/>
    <xf numFmtId="0" fontId="7" fillId="0" borderId="0" xfId="4" applyAlignment="1">
      <alignment vertical="center"/>
    </xf>
    <xf numFmtId="0" fontId="7" fillId="0" borderId="0" xfId="4" applyAlignment="1">
      <alignment horizontal="center"/>
    </xf>
    <xf numFmtId="0" fontId="17" fillId="0" borderId="9" xfId="4" applyFont="1" applyBorder="1" applyAlignment="1">
      <alignment horizontal="center" vertical="center" wrapText="1" shrinkToFit="1"/>
    </xf>
    <xf numFmtId="180" fontId="0" fillId="0" borderId="0" xfId="0" applyNumberFormat="1">
      <alignment vertical="center"/>
    </xf>
    <xf numFmtId="0" fontId="15" fillId="0" borderId="0" xfId="0" applyFont="1" applyAlignment="1">
      <alignment vertical="center" wrapText="1"/>
    </xf>
    <xf numFmtId="0" fontId="24" fillId="0" borderId="0" xfId="4" applyFont="1" applyAlignment="1">
      <alignment horizontal="center"/>
    </xf>
    <xf numFmtId="0" fontId="25" fillId="0" borderId="0" xfId="4" applyFont="1" applyAlignment="1">
      <alignment vertical="center"/>
    </xf>
    <xf numFmtId="179" fontId="7" fillId="0" borderId="0" xfId="4" applyNumberFormat="1" applyAlignment="1">
      <alignment vertical="center"/>
    </xf>
    <xf numFmtId="0" fontId="0" fillId="0" borderId="0" xfId="0" applyAlignment="1">
      <alignment vertical="center" shrinkToFit="1"/>
    </xf>
    <xf numFmtId="184" fontId="0" fillId="0" borderId="0" xfId="0" applyNumberFormat="1">
      <alignment vertical="center"/>
    </xf>
    <xf numFmtId="179" fontId="22" fillId="0" borderId="0" xfId="0" applyNumberFormat="1" applyFont="1" applyAlignment="1">
      <alignment vertical="center" wrapText="1"/>
    </xf>
    <xf numFmtId="179" fontId="8" fillId="0" borderId="0" xfId="0" applyNumberFormat="1" applyFont="1" applyAlignment="1">
      <alignment horizontal="left" vertical="center" wrapText="1" indent="1"/>
    </xf>
    <xf numFmtId="0" fontId="23" fillId="0" borderId="0" xfId="0" applyFont="1" applyAlignment="1">
      <alignment horizontal="center" vertical="center" wrapText="1"/>
    </xf>
    <xf numFmtId="0" fontId="9" fillId="0" borderId="0" xfId="0" applyFont="1" applyAlignment="1">
      <alignment horizontal="center" vertical="center"/>
    </xf>
    <xf numFmtId="0" fontId="29" fillId="0" borderId="0" xfId="0"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center" vertical="center"/>
    </xf>
    <xf numFmtId="186" fontId="0" fillId="0" borderId="0" xfId="0" applyNumberFormat="1">
      <alignment vertical="center"/>
    </xf>
    <xf numFmtId="184" fontId="0" fillId="0" borderId="16" xfId="0" applyNumberFormat="1" applyBorder="1">
      <alignment vertical="center"/>
    </xf>
    <xf numFmtId="0" fontId="32" fillId="0" borderId="0" xfId="0" applyFont="1" applyAlignment="1">
      <alignment horizontal="center" vertical="center"/>
    </xf>
    <xf numFmtId="0" fontId="7" fillId="0" borderId="0" xfId="4" applyAlignment="1">
      <alignment vertical="center" textRotation="255"/>
    </xf>
    <xf numFmtId="179" fontId="7" fillId="0" borderId="0" xfId="4" applyNumberFormat="1"/>
    <xf numFmtId="0" fontId="0" fillId="0" borderId="0" xfId="0" applyAlignment="1">
      <alignment vertical="center" wrapText="1"/>
    </xf>
    <xf numFmtId="0" fontId="37" fillId="0" borderId="0" xfId="0" applyFont="1" applyAlignment="1">
      <alignment horizontal="center" vertical="center"/>
    </xf>
    <xf numFmtId="184" fontId="0" fillId="0" borderId="17" xfId="0" applyNumberFormat="1" applyBorder="1">
      <alignment vertical="center"/>
    </xf>
    <xf numFmtId="184" fontId="0" fillId="0" borderId="18" xfId="0" applyNumberFormat="1" applyBorder="1">
      <alignment vertical="center"/>
    </xf>
    <xf numFmtId="184" fontId="0" fillId="0" borderId="0" xfId="0" applyNumberFormat="1" applyAlignment="1">
      <alignment horizontal="center"/>
    </xf>
    <xf numFmtId="0" fontId="0" fillId="0" borderId="0" xfId="0" applyAlignment="1">
      <alignment horizontal="center"/>
    </xf>
    <xf numFmtId="0" fontId="39" fillId="0" borderId="0" xfId="0" applyFont="1">
      <alignment vertical="center"/>
    </xf>
    <xf numFmtId="0" fontId="40" fillId="0" borderId="0" xfId="0" applyFont="1">
      <alignment vertical="center"/>
    </xf>
    <xf numFmtId="0" fontId="7" fillId="0" borderId="3" xfId="4" applyBorder="1"/>
    <xf numFmtId="0" fontId="2" fillId="0" borderId="0" xfId="4" applyFont="1" applyAlignment="1">
      <alignment horizontal="center" vertical="center" textRotation="255"/>
    </xf>
    <xf numFmtId="0" fontId="32" fillId="0" borderId="0" xfId="0" applyFont="1" applyAlignment="1">
      <alignment vertical="center" wrapText="1"/>
    </xf>
    <xf numFmtId="0" fontId="32" fillId="0" borderId="0" xfId="0" applyFont="1">
      <alignment vertical="center"/>
    </xf>
    <xf numFmtId="0" fontId="7" fillId="0" borderId="0" xfId="0" applyFont="1" applyAlignment="1">
      <alignment vertical="center" wrapText="1"/>
    </xf>
    <xf numFmtId="176" fontId="25" fillId="0" borderId="0" xfId="0" applyNumberFormat="1" applyFont="1" applyAlignment="1">
      <alignment horizontal="left" shrinkToFit="1"/>
    </xf>
    <xf numFmtId="176" fontId="25" fillId="0" borderId="0" xfId="0" applyNumberFormat="1" applyFont="1" applyAlignment="1">
      <alignment horizontal="right" shrinkToFit="1"/>
    </xf>
    <xf numFmtId="0" fontId="5" fillId="0" borderId="0" xfId="0" applyFont="1">
      <alignment vertical="center"/>
    </xf>
    <xf numFmtId="176" fontId="25" fillId="0" borderId="0" xfId="0" applyNumberFormat="1" applyFont="1" applyAlignment="1">
      <alignment shrinkToFit="1"/>
    </xf>
    <xf numFmtId="0" fontId="17" fillId="0" borderId="0" xfId="4" applyFont="1" applyAlignment="1">
      <alignment horizontal="center"/>
    </xf>
    <xf numFmtId="0" fontId="17" fillId="0" borderId="0" xfId="4" applyFont="1"/>
    <xf numFmtId="0" fontId="18" fillId="0" borderId="0" xfId="4" applyFont="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47" fillId="0" borderId="0" xfId="0" applyFont="1" applyAlignment="1">
      <alignment vertical="center" wrapText="1"/>
    </xf>
    <xf numFmtId="0" fontId="42" fillId="0" borderId="0" xfId="0" applyFont="1">
      <alignment vertical="center"/>
    </xf>
    <xf numFmtId="0" fontId="53" fillId="0" borderId="19" xfId="0" applyFont="1" applyBorder="1" applyAlignment="1">
      <alignment horizontal="center" vertical="center"/>
    </xf>
    <xf numFmtId="0" fontId="53" fillId="0" borderId="19" xfId="0" applyFont="1" applyBorder="1">
      <alignment vertical="center"/>
    </xf>
    <xf numFmtId="179" fontId="36" fillId="0" borderId="0" xfId="0" applyNumberFormat="1" applyFont="1" applyAlignment="1">
      <alignment horizontal="left" vertical="center" wrapText="1" indent="1"/>
    </xf>
    <xf numFmtId="0" fontId="58" fillId="0" borderId="0" xfId="0" applyFont="1" applyAlignment="1">
      <alignment horizontal="center" vertical="center"/>
    </xf>
    <xf numFmtId="0" fontId="36" fillId="0" borderId="0" xfId="0" applyFont="1" applyAlignment="1">
      <alignment horizontal="center" vertical="center" wrapText="1"/>
    </xf>
    <xf numFmtId="0" fontId="7" fillId="0" borderId="36" xfId="4" applyBorder="1" applyAlignment="1">
      <alignment horizontal="center" vertical="center"/>
    </xf>
    <xf numFmtId="0" fontId="17" fillId="0" borderId="19" xfId="4" applyFont="1" applyBorder="1" applyAlignment="1" applyProtection="1">
      <alignment horizontal="center" vertical="center" shrinkToFit="1"/>
      <protection locked="0"/>
    </xf>
    <xf numFmtId="0" fontId="17" fillId="0" borderId="19" xfId="4" applyFont="1" applyBorder="1" applyAlignment="1" applyProtection="1">
      <alignment horizontal="center" vertical="center"/>
      <protection locked="0"/>
    </xf>
    <xf numFmtId="0" fontId="18" fillId="0" borderId="19" xfId="4" applyFont="1" applyBorder="1" applyAlignment="1" applyProtection="1">
      <alignment horizontal="center" vertical="center"/>
      <protection locked="0"/>
    </xf>
    <xf numFmtId="0" fontId="17" fillId="0" borderId="37" xfId="4" applyFont="1" applyBorder="1" applyAlignment="1" applyProtection="1">
      <alignment horizontal="center" vertical="center"/>
      <protection locked="0"/>
    </xf>
    <xf numFmtId="0" fontId="7" fillId="0" borderId="38" xfId="4" applyBorder="1" applyAlignment="1">
      <alignment horizontal="center" vertical="center"/>
    </xf>
    <xf numFmtId="0" fontId="17" fillId="0" borderId="39" xfId="4" applyFont="1" applyBorder="1" applyAlignment="1" applyProtection="1">
      <alignment horizontal="center" vertical="center" shrinkToFit="1"/>
      <protection locked="0"/>
    </xf>
    <xf numFmtId="0" fontId="17" fillId="0" borderId="39" xfId="4" applyFont="1" applyBorder="1" applyAlignment="1" applyProtection="1">
      <alignment horizontal="center" vertical="center"/>
      <protection locked="0"/>
    </xf>
    <xf numFmtId="0" fontId="18" fillId="0" borderId="39" xfId="4" applyFont="1" applyBorder="1" applyAlignment="1" applyProtection="1">
      <alignment horizontal="center" vertical="center"/>
      <protection locked="0"/>
    </xf>
    <xf numFmtId="0" fontId="17" fillId="0" borderId="40" xfId="4" applyFont="1" applyBorder="1" applyAlignment="1" applyProtection="1">
      <alignment horizontal="center" vertical="center"/>
      <protection locked="0"/>
    </xf>
    <xf numFmtId="0" fontId="7" fillId="0" borderId="41" xfId="4" applyBorder="1" applyAlignment="1">
      <alignment horizontal="center" vertical="center"/>
    </xf>
    <xf numFmtId="0" fontId="17" fillId="0" borderId="42" xfId="4" applyFont="1" applyBorder="1" applyAlignment="1" applyProtection="1">
      <alignment horizontal="center" vertical="center" shrinkToFit="1"/>
      <protection locked="0"/>
    </xf>
    <xf numFmtId="0" fontId="17" fillId="0" borderId="42" xfId="4" applyFont="1" applyBorder="1" applyAlignment="1" applyProtection="1">
      <alignment horizontal="center" vertical="center"/>
      <protection locked="0"/>
    </xf>
    <xf numFmtId="0" fontId="18" fillId="0" borderId="42" xfId="4" applyFont="1" applyBorder="1" applyAlignment="1" applyProtection="1">
      <alignment horizontal="center" vertical="center"/>
      <protection locked="0"/>
    </xf>
    <xf numFmtId="0" fontId="17" fillId="0" borderId="43" xfId="4" applyFont="1" applyBorder="1" applyAlignment="1" applyProtection="1">
      <alignment horizontal="center" vertical="center"/>
      <protection locked="0"/>
    </xf>
    <xf numFmtId="179" fontId="16" fillId="0" borderId="39" xfId="4" applyNumberFormat="1" applyFont="1" applyBorder="1" applyAlignment="1">
      <alignment horizontal="center" vertical="center" shrinkToFit="1"/>
    </xf>
    <xf numFmtId="179" fontId="16" fillId="0" borderId="40" xfId="4" applyNumberFormat="1" applyFont="1" applyBorder="1" applyAlignment="1">
      <alignment horizontal="center" vertical="center" shrinkToFit="1"/>
    </xf>
    <xf numFmtId="0" fontId="7" fillId="0" borderId="44" xfId="4" applyBorder="1" applyAlignment="1">
      <alignment horizontal="center" vertical="center"/>
    </xf>
    <xf numFmtId="0" fontId="17" fillId="0" borderId="45" xfId="4" applyFont="1" applyBorder="1" applyAlignment="1" applyProtection="1">
      <alignment horizontal="center" vertical="center" shrinkToFit="1"/>
      <protection locked="0"/>
    </xf>
    <xf numFmtId="0" fontId="17" fillId="0" borderId="45" xfId="4" applyFont="1" applyBorder="1" applyAlignment="1" applyProtection="1">
      <alignment horizontal="center" vertical="center"/>
      <protection locked="0"/>
    </xf>
    <xf numFmtId="0" fontId="18" fillId="0" borderId="45" xfId="4" applyFont="1" applyBorder="1" applyAlignment="1" applyProtection="1">
      <alignment horizontal="center" vertical="center"/>
      <protection locked="0"/>
    </xf>
    <xf numFmtId="0" fontId="17" fillId="0" borderId="46" xfId="4" applyFont="1" applyBorder="1" applyAlignment="1" applyProtection="1">
      <alignment horizontal="center" vertical="center"/>
      <protection locked="0"/>
    </xf>
    <xf numFmtId="0" fontId="7" fillId="0" borderId="33" xfId="4" applyBorder="1" applyAlignment="1">
      <alignment horizontal="center" vertical="center"/>
    </xf>
    <xf numFmtId="0" fontId="17" fillId="0" borderId="34" xfId="4" applyFont="1" applyBorder="1" applyAlignment="1" applyProtection="1">
      <alignment horizontal="center" vertical="center" shrinkToFit="1"/>
      <protection locked="0"/>
    </xf>
    <xf numFmtId="0" fontId="17" fillId="0" borderId="34" xfId="4" applyFont="1" applyBorder="1" applyAlignment="1" applyProtection="1">
      <alignment horizontal="center" vertical="center"/>
      <protection locked="0"/>
    </xf>
    <xf numFmtId="0" fontId="18" fillId="0" borderId="34" xfId="4" applyFont="1" applyBorder="1" applyAlignment="1" applyProtection="1">
      <alignment horizontal="center" vertical="center"/>
      <protection locked="0"/>
    </xf>
    <xf numFmtId="0" fontId="17" fillId="0" borderId="35" xfId="4" applyFont="1" applyBorder="1" applyAlignment="1" applyProtection="1">
      <alignment horizontal="center" vertical="center"/>
      <protection locked="0"/>
    </xf>
    <xf numFmtId="0" fontId="59" fillId="0" borderId="0" xfId="0" applyFont="1" applyAlignment="1">
      <alignment horizontal="center" vertical="center" wrapText="1"/>
    </xf>
    <xf numFmtId="49" fontId="7" fillId="0" borderId="28" xfId="0" applyNumberFormat="1" applyFont="1" applyBorder="1" applyAlignment="1">
      <alignment horizontal="center" vertical="center" shrinkToFit="1"/>
    </xf>
    <xf numFmtId="0" fontId="22" fillId="0" borderId="9" xfId="0" applyFont="1" applyBorder="1" applyAlignment="1">
      <alignment horizontal="center" vertical="center"/>
    </xf>
    <xf numFmtId="0" fontId="37" fillId="0" borderId="5"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shrinkToFit="1"/>
    </xf>
    <xf numFmtId="0" fontId="41" fillId="0" borderId="0" xfId="0" applyFont="1" applyAlignment="1">
      <alignment horizontal="center" vertical="center" shrinkToFit="1"/>
    </xf>
    <xf numFmtId="0" fontId="41" fillId="0" borderId="6" xfId="0" applyFont="1" applyBorder="1" applyAlignment="1" applyProtection="1">
      <alignment vertical="center" shrinkToFit="1"/>
      <protection locked="0"/>
    </xf>
    <xf numFmtId="0" fontId="41" fillId="0" borderId="0" xfId="0" applyFont="1" applyAlignment="1" applyProtection="1">
      <alignment vertical="center" shrinkToFit="1"/>
      <protection locked="0"/>
    </xf>
    <xf numFmtId="179" fontId="0" fillId="0" borderId="6" xfId="0" applyNumberFormat="1" applyBorder="1" applyAlignment="1">
      <alignment vertical="center" shrinkToFit="1"/>
    </xf>
    <xf numFmtId="0" fontId="37" fillId="0" borderId="6" xfId="0" applyFont="1" applyBorder="1">
      <alignment vertical="center"/>
    </xf>
    <xf numFmtId="0" fontId="41" fillId="0" borderId="6" xfId="0" applyFont="1" applyBorder="1">
      <alignment vertical="center"/>
    </xf>
    <xf numFmtId="0" fontId="0" fillId="0" borderId="6" xfId="0" applyBorder="1">
      <alignment vertical="center"/>
    </xf>
    <xf numFmtId="179" fontId="0" fillId="0" borderId="0" xfId="0" applyNumberFormat="1" applyAlignment="1">
      <alignment vertical="center" shrinkToFit="1"/>
    </xf>
    <xf numFmtId="180" fontId="41" fillId="0" borderId="0" xfId="0" applyNumberFormat="1" applyFont="1" applyAlignment="1" applyProtection="1">
      <alignment vertical="center" shrinkToFit="1"/>
      <protection locked="0"/>
    </xf>
    <xf numFmtId="180" fontId="41" fillId="0" borderId="0" xfId="0" applyNumberFormat="1" applyFont="1" applyAlignment="1">
      <alignment vertical="center" shrinkToFit="1"/>
    </xf>
    <xf numFmtId="0" fontId="41" fillId="0" borderId="0" xfId="0" applyFont="1" applyAlignment="1">
      <alignment vertical="center" shrinkToFit="1"/>
    </xf>
    <xf numFmtId="0" fontId="5" fillId="0" borderId="0" xfId="0" applyFont="1" applyAlignment="1">
      <alignment horizontal="center" vertical="center"/>
    </xf>
    <xf numFmtId="0" fontId="41" fillId="0" borderId="0" xfId="0" applyFont="1" applyAlignment="1">
      <alignment horizontal="center" vertical="center" wrapText="1"/>
    </xf>
    <xf numFmtId="188" fontId="20" fillId="0" borderId="0" xfId="0" applyNumberFormat="1" applyFont="1" applyAlignment="1">
      <alignment horizontal="left" vertical="center" wrapText="1"/>
    </xf>
    <xf numFmtId="0" fontId="41" fillId="0" borderId="31" xfId="0" applyFont="1" applyBorder="1" applyAlignment="1">
      <alignment horizontal="center" vertical="center" wrapText="1"/>
    </xf>
    <xf numFmtId="0" fontId="41" fillId="0" borderId="32" xfId="0" applyFont="1" applyBorder="1" applyAlignment="1">
      <alignment horizontal="center" vertical="center" wrapText="1"/>
    </xf>
    <xf numFmtId="180" fontId="37" fillId="0" borderId="20" xfId="0" applyNumberFormat="1" applyFont="1" applyBorder="1" applyAlignment="1" applyProtection="1">
      <alignment vertical="center" shrinkToFit="1"/>
      <protection locked="0"/>
    </xf>
    <xf numFmtId="180" fontId="37" fillId="0" borderId="22" xfId="0" applyNumberFormat="1" applyFont="1" applyBorder="1" applyAlignment="1" applyProtection="1">
      <alignment vertical="center" shrinkToFit="1"/>
      <protection locked="0"/>
    </xf>
    <xf numFmtId="180" fontId="37" fillId="0" borderId="23" xfId="0" applyNumberFormat="1" applyFont="1" applyBorder="1" applyAlignment="1" applyProtection="1">
      <alignment vertical="center" shrinkToFit="1"/>
      <protection locked="0"/>
    </xf>
    <xf numFmtId="180" fontId="37" fillId="0" borderId="25" xfId="0" applyNumberFormat="1" applyFont="1" applyBorder="1" applyAlignment="1" applyProtection="1">
      <alignment vertical="center" shrinkToFit="1"/>
      <protection locked="0"/>
    </xf>
    <xf numFmtId="180" fontId="41" fillId="0" borderId="26" xfId="0" applyNumberFormat="1" applyFont="1" applyBorder="1" applyAlignment="1" applyProtection="1">
      <alignment vertical="center" shrinkToFit="1"/>
      <protection locked="0"/>
    </xf>
    <xf numFmtId="180" fontId="41" fillId="0" borderId="28" xfId="0" applyNumberFormat="1" applyFont="1" applyBorder="1" applyAlignment="1" applyProtection="1">
      <alignment vertical="center" shrinkToFit="1"/>
      <protection locked="0"/>
    </xf>
    <xf numFmtId="0" fontId="41" fillId="0" borderId="21" xfId="0" applyFont="1" applyBorder="1" applyAlignment="1" applyProtection="1">
      <alignment vertical="center" shrinkToFit="1"/>
      <protection locked="0"/>
    </xf>
    <xf numFmtId="0" fontId="41" fillId="0" borderId="24" xfId="0" applyFont="1" applyBorder="1" applyAlignment="1" applyProtection="1">
      <alignment vertical="center" shrinkToFit="1"/>
      <protection locked="0"/>
    </xf>
    <xf numFmtId="0" fontId="41" fillId="0" borderId="27" xfId="0" applyFont="1" applyBorder="1" applyAlignment="1" applyProtection="1">
      <alignment vertical="center" shrinkToFit="1"/>
      <protection locked="0"/>
    </xf>
    <xf numFmtId="0" fontId="37" fillId="0" borderId="8" xfId="0" applyFont="1" applyBorder="1" applyAlignment="1">
      <alignment horizontal="center" vertical="center" wrapText="1"/>
    </xf>
    <xf numFmtId="0" fontId="0" fillId="0" borderId="6" xfId="0" applyBorder="1" applyAlignment="1">
      <alignment horizontal="center" vertical="center" wrapText="1"/>
    </xf>
    <xf numFmtId="0" fontId="41" fillId="0" borderId="6" xfId="0" applyFont="1" applyBorder="1" applyAlignment="1">
      <alignment horizontal="center" vertical="center" wrapText="1"/>
    </xf>
    <xf numFmtId="0" fontId="52" fillId="0" borderId="0" xfId="0" applyFont="1" applyAlignment="1">
      <alignment vertical="center" wrapText="1"/>
    </xf>
    <xf numFmtId="0" fontId="48" fillId="0" borderId="0" xfId="4" applyFont="1" applyAlignment="1">
      <alignment horizontal="center" vertical="center" shrinkToFit="1"/>
    </xf>
    <xf numFmtId="0" fontId="52" fillId="0" borderId="19" xfId="0" applyFont="1" applyBorder="1" applyAlignment="1" applyProtection="1">
      <alignment horizontal="center" vertical="center" shrinkToFit="1"/>
      <protection locked="0"/>
    </xf>
    <xf numFmtId="0" fontId="52" fillId="0" borderId="39" xfId="0" applyFont="1" applyBorder="1" applyAlignment="1" applyProtection="1">
      <alignment horizontal="center" vertical="center" shrinkToFit="1"/>
      <protection locked="0"/>
    </xf>
    <xf numFmtId="0" fontId="52" fillId="0" borderId="42" xfId="0" applyFont="1" applyBorder="1" applyAlignment="1" applyProtection="1">
      <alignment horizontal="center" vertical="center" shrinkToFit="1"/>
      <protection locked="0"/>
    </xf>
    <xf numFmtId="0" fontId="42" fillId="0" borderId="38"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40" xfId="0" applyFont="1" applyBorder="1" applyAlignment="1">
      <alignment horizontal="center" vertical="center" shrinkToFit="1"/>
    </xf>
    <xf numFmtId="179" fontId="54" fillId="0" borderId="56" xfId="0" applyNumberFormat="1" applyFont="1" applyBorder="1" applyAlignment="1" applyProtection="1">
      <alignment horizontal="center" vertical="center" shrinkToFit="1"/>
      <protection locked="0"/>
    </xf>
    <xf numFmtId="180" fontId="22" fillId="0" borderId="59" xfId="0" applyNumberFormat="1" applyFont="1" applyBorder="1" applyAlignment="1" applyProtection="1">
      <alignment horizontal="center" vertical="center" shrinkToFit="1"/>
      <protection locked="0"/>
    </xf>
    <xf numFmtId="182" fontId="22" fillId="0" borderId="28" xfId="0" applyNumberFormat="1" applyFont="1" applyBorder="1" applyAlignment="1">
      <alignment horizontal="center" vertical="center"/>
    </xf>
    <xf numFmtId="0" fontId="52" fillId="0" borderId="29" xfId="0" applyFont="1" applyBorder="1" applyAlignment="1" applyProtection="1">
      <alignment horizontal="center" vertical="center" shrinkToFit="1"/>
      <protection locked="0"/>
    </xf>
    <xf numFmtId="0" fontId="52" fillId="0" borderId="56" xfId="0" applyFont="1" applyBorder="1" applyAlignment="1" applyProtection="1">
      <alignment horizontal="center" vertical="center" shrinkToFit="1"/>
      <protection locked="0"/>
    </xf>
    <xf numFmtId="0" fontId="52" fillId="0" borderId="45" xfId="0" applyFont="1" applyBorder="1" applyAlignment="1" applyProtection="1">
      <alignment horizontal="center" vertical="center" shrinkToFit="1"/>
      <protection locked="0"/>
    </xf>
    <xf numFmtId="179" fontId="54" fillId="0" borderId="54" xfId="0" applyNumberFormat="1" applyFont="1" applyBorder="1" applyAlignment="1" applyProtection="1">
      <alignment horizontal="center" vertical="center" shrinkToFit="1"/>
      <protection locked="0"/>
    </xf>
    <xf numFmtId="182" fontId="22" fillId="0" borderId="53" xfId="0" applyNumberFormat="1" applyFont="1" applyBorder="1" applyAlignment="1">
      <alignment horizontal="center" vertical="center"/>
    </xf>
    <xf numFmtId="180" fontId="22" fillId="0" borderId="65" xfId="0" applyNumberFormat="1" applyFont="1" applyBorder="1" applyAlignment="1" applyProtection="1">
      <alignment horizontal="center" vertical="center" shrinkToFit="1"/>
      <protection locked="0"/>
    </xf>
    <xf numFmtId="0" fontId="56" fillId="0" borderId="0" xfId="0" applyFont="1" applyAlignment="1">
      <alignment horizontal="center" vertical="center"/>
    </xf>
    <xf numFmtId="0" fontId="54" fillId="3" borderId="19" xfId="0" applyFont="1" applyFill="1" applyBorder="1" applyAlignment="1" applyProtection="1">
      <alignment horizontal="center" vertical="center" shrinkToFit="1"/>
      <protection locked="0"/>
    </xf>
    <xf numFmtId="0" fontId="29" fillId="0" borderId="37" xfId="0" applyFont="1" applyBorder="1" applyAlignment="1">
      <alignment horizontal="center" vertical="center"/>
    </xf>
    <xf numFmtId="0" fontId="42" fillId="0" borderId="29"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30" xfId="0" applyFont="1" applyBorder="1" applyAlignment="1">
      <alignment horizontal="left" vertical="center" shrinkToFit="1"/>
    </xf>
    <xf numFmtId="0" fontId="42" fillId="0" borderId="54" xfId="0" applyFont="1" applyBorder="1" applyAlignment="1">
      <alignment horizontal="left" vertical="center" shrinkToFit="1"/>
    </xf>
    <xf numFmtId="0" fontId="42" fillId="0" borderId="53" xfId="0" applyFont="1" applyBorder="1" applyAlignment="1">
      <alignment horizontal="left" vertical="center" shrinkToFit="1"/>
    </xf>
    <xf numFmtId="0" fontId="42" fillId="0" borderId="65" xfId="0" applyFont="1" applyBorder="1" applyAlignment="1">
      <alignment horizontal="left" vertical="center" shrinkToFit="1"/>
    </xf>
    <xf numFmtId="0" fontId="54" fillId="3" borderId="42" xfId="0" applyFont="1" applyFill="1" applyBorder="1" applyAlignment="1" applyProtection="1">
      <alignment horizontal="center" vertical="center" shrinkToFit="1"/>
      <protection locked="0"/>
    </xf>
    <xf numFmtId="0" fontId="29" fillId="0" borderId="43" xfId="0" applyFont="1" applyBorder="1" applyAlignment="1">
      <alignment horizontal="center" vertical="center"/>
    </xf>
    <xf numFmtId="180" fontId="42" fillId="3" borderId="31" xfId="0" applyNumberFormat="1" applyFont="1" applyFill="1" applyBorder="1" applyAlignment="1">
      <alignment horizontal="center" vertical="center"/>
    </xf>
    <xf numFmtId="0" fontId="41" fillId="3" borderId="31" xfId="0" applyFont="1" applyFill="1" applyBorder="1" applyAlignment="1">
      <alignment horizontal="center" vertical="center" wrapText="1" shrinkToFit="1"/>
    </xf>
    <xf numFmtId="0" fontId="54" fillId="0" borderId="3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179" fontId="42" fillId="0" borderId="66" xfId="0" applyNumberFormat="1" applyFont="1" applyBorder="1" applyAlignment="1">
      <alignment horizontal="center" vertical="center" wrapText="1"/>
    </xf>
    <xf numFmtId="179" fontId="42" fillId="0" borderId="31" xfId="0" applyNumberFormat="1" applyFont="1" applyBorder="1" applyAlignment="1">
      <alignment horizontal="center" vertical="center" wrapText="1"/>
    </xf>
    <xf numFmtId="185" fontId="42" fillId="0" borderId="31" xfId="0" applyNumberFormat="1" applyFont="1" applyBorder="1" applyAlignment="1">
      <alignment horizontal="center" vertical="center" wrapText="1"/>
    </xf>
    <xf numFmtId="179" fontId="42" fillId="0" borderId="32" xfId="0" applyNumberFormat="1" applyFont="1" applyBorder="1" applyAlignment="1">
      <alignment horizontal="center" vertical="center" wrapText="1"/>
    </xf>
    <xf numFmtId="185" fontId="42" fillId="0" borderId="67" xfId="0" applyNumberFormat="1" applyFont="1" applyBorder="1" applyAlignment="1" applyProtection="1">
      <alignment horizontal="center" vertical="center" wrapText="1"/>
      <protection locked="0"/>
    </xf>
    <xf numFmtId="0" fontId="54" fillId="0" borderId="68" xfId="0" applyFont="1" applyBorder="1" applyAlignment="1" applyProtection="1">
      <alignment horizontal="center" vertical="center" wrapText="1"/>
      <protection locked="0"/>
    </xf>
    <xf numFmtId="0" fontId="54" fillId="0" borderId="29" xfId="0" applyFont="1" applyBorder="1" applyAlignment="1" applyProtection="1">
      <alignment horizontal="center" vertical="center" wrapText="1"/>
      <protection locked="0"/>
    </xf>
    <xf numFmtId="179" fontId="42" fillId="0" borderId="9" xfId="0" applyNumberFormat="1" applyFont="1" applyBorder="1" applyAlignment="1">
      <alignment horizontal="center" vertical="center" wrapText="1"/>
    </xf>
    <xf numFmtId="0" fontId="54" fillId="0" borderId="31" xfId="0" applyFont="1" applyBorder="1" applyAlignment="1" applyProtection="1">
      <alignment horizontal="center" vertical="center"/>
      <protection locked="0"/>
    </xf>
    <xf numFmtId="0" fontId="54" fillId="0" borderId="31" xfId="0" applyFont="1" applyBorder="1" applyAlignment="1" applyProtection="1">
      <alignment horizontal="center" vertical="center" wrapText="1"/>
      <protection locked="0"/>
    </xf>
    <xf numFmtId="0" fontId="36" fillId="0" borderId="66" xfId="0" applyFont="1" applyBorder="1" applyAlignment="1">
      <alignment horizontal="center" vertical="center"/>
    </xf>
    <xf numFmtId="0" fontId="42" fillId="0" borderId="66" xfId="0" applyFont="1" applyBorder="1" applyAlignment="1">
      <alignment horizontal="center" vertical="center" wrapText="1"/>
    </xf>
    <xf numFmtId="179" fontId="42" fillId="0" borderId="8" xfId="0" applyNumberFormat="1" applyFont="1" applyBorder="1" applyAlignment="1">
      <alignment horizontal="center" vertical="center"/>
    </xf>
    <xf numFmtId="182" fontId="24" fillId="4" borderId="67" xfId="0" applyNumberFormat="1" applyFont="1" applyFill="1" applyBorder="1" applyAlignment="1">
      <alignment horizontal="center" vertical="center"/>
    </xf>
    <xf numFmtId="179" fontId="42" fillId="0" borderId="32" xfId="0" applyNumberFormat="1" applyFont="1" applyBorder="1" applyAlignment="1">
      <alignment horizontal="center" vertical="center"/>
    </xf>
    <xf numFmtId="182" fontId="27" fillId="0" borderId="43" xfId="0" applyNumberFormat="1" applyFont="1" applyBorder="1" applyAlignment="1">
      <alignment horizontal="center" vertical="center"/>
    </xf>
    <xf numFmtId="0" fontId="49" fillId="0" borderId="66" xfId="0" applyFont="1" applyBorder="1" applyAlignment="1">
      <alignment horizontal="center" vertical="center" wrapText="1"/>
    </xf>
    <xf numFmtId="0" fontId="49" fillId="0" borderId="31" xfId="0" applyFont="1" applyBorder="1" applyAlignment="1">
      <alignment horizontal="center" vertical="center" wrapText="1"/>
    </xf>
    <xf numFmtId="0" fontId="49" fillId="0" borderId="32" xfId="0" applyFont="1" applyBorder="1" applyAlignment="1">
      <alignment horizontal="center" vertical="center" wrapText="1"/>
    </xf>
    <xf numFmtId="0" fontId="51" fillId="0" borderId="0" xfId="0" applyFont="1" applyAlignment="1">
      <alignment horizontal="center" vertical="center"/>
    </xf>
    <xf numFmtId="182" fontId="27" fillId="0" borderId="25" xfId="0" applyNumberFormat="1" applyFont="1" applyBorder="1" applyAlignment="1">
      <alignment horizontal="center" vertical="center"/>
    </xf>
    <xf numFmtId="182" fontId="27" fillId="0" borderId="28" xfId="0" applyNumberFormat="1" applyFont="1" applyBorder="1" applyAlignment="1">
      <alignment horizontal="center" vertical="center"/>
    </xf>
    <xf numFmtId="179" fontId="54" fillId="3" borderId="29" xfId="0" applyNumberFormat="1" applyFont="1" applyFill="1" applyBorder="1" applyAlignment="1" applyProtection="1">
      <alignment horizontal="center" vertical="center" shrinkToFit="1"/>
      <protection locked="0"/>
    </xf>
    <xf numFmtId="179" fontId="54" fillId="3" borderId="56" xfId="0" applyNumberFormat="1" applyFont="1" applyFill="1" applyBorder="1" applyAlignment="1" applyProtection="1">
      <alignment horizontal="center" vertical="center" shrinkToFit="1"/>
      <protection locked="0"/>
    </xf>
    <xf numFmtId="179" fontId="54" fillId="3" borderId="54" xfId="0" applyNumberFormat="1" applyFont="1" applyFill="1" applyBorder="1" applyAlignment="1" applyProtection="1">
      <alignment horizontal="center" vertical="center" shrinkToFit="1"/>
      <protection locked="0"/>
    </xf>
    <xf numFmtId="182" fontId="27" fillId="0" borderId="53" xfId="0" applyNumberFormat="1" applyFont="1" applyBorder="1" applyAlignment="1">
      <alignment horizontal="center" vertical="center"/>
    </xf>
    <xf numFmtId="182" fontId="42" fillId="3" borderId="67" xfId="0" applyNumberFormat="1" applyFont="1" applyFill="1" applyBorder="1" applyAlignment="1">
      <alignment horizontal="center" vertical="center"/>
    </xf>
    <xf numFmtId="181" fontId="41" fillId="0" borderId="0" xfId="0" applyNumberFormat="1" applyFont="1" applyAlignment="1" applyProtection="1">
      <alignment horizontal="center" vertical="center" shrinkToFit="1"/>
      <protection locked="0"/>
    </xf>
    <xf numFmtId="0" fontId="42" fillId="0" borderId="0" xfId="0" applyFont="1" applyAlignment="1">
      <alignment horizontal="center" vertical="center" shrinkToFit="1"/>
    </xf>
    <xf numFmtId="0" fontId="17" fillId="0" borderId="53" xfId="0" applyFont="1" applyBorder="1" applyAlignment="1" applyProtection="1">
      <alignment vertical="center" wrapText="1" shrinkToFit="1"/>
      <protection locked="0"/>
    </xf>
    <xf numFmtId="0" fontId="18" fillId="0" borderId="53" xfId="0" applyFont="1" applyBorder="1" applyAlignment="1" applyProtection="1">
      <alignment vertical="center" wrapText="1" shrinkToFit="1"/>
      <protection locked="0"/>
    </xf>
    <xf numFmtId="0" fontId="17" fillId="0" borderId="47" xfId="0" applyFont="1" applyBorder="1" applyAlignment="1">
      <alignment horizontal="center" vertical="center" wrapText="1" shrinkToFit="1"/>
    </xf>
    <xf numFmtId="0" fontId="18" fillId="0" borderId="47" xfId="0" applyFont="1" applyBorder="1" applyAlignment="1">
      <alignment horizontal="center" vertical="center" wrapText="1" shrinkToFit="1"/>
    </xf>
    <xf numFmtId="0" fontId="17" fillId="0" borderId="47" xfId="0" applyFont="1" applyBorder="1" applyAlignment="1" applyProtection="1">
      <alignment horizontal="center" vertical="center" wrapText="1" shrinkToFit="1"/>
      <protection locked="0"/>
    </xf>
    <xf numFmtId="0" fontId="17" fillId="0" borderId="47" xfId="0" applyFont="1" applyBorder="1" applyAlignment="1">
      <alignment horizontal="left" vertical="center" wrapText="1" shrinkToFit="1"/>
    </xf>
    <xf numFmtId="0" fontId="17" fillId="0" borderId="48" xfId="0" applyFont="1" applyBorder="1" applyAlignment="1">
      <alignment horizontal="left" vertical="center" wrapText="1" shrinkToFit="1"/>
    </xf>
    <xf numFmtId="0" fontId="43" fillId="3" borderId="6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43" fillId="3" borderId="85" xfId="0" applyFont="1" applyFill="1" applyBorder="1" applyAlignment="1" applyProtection="1">
      <alignment horizontal="center" vertical="center"/>
      <protection locked="0"/>
    </xf>
    <xf numFmtId="0" fontId="43" fillId="3" borderId="0" xfId="0" applyFont="1" applyFill="1" applyAlignment="1" applyProtection="1">
      <alignment horizontal="center" vertical="center"/>
      <protection locked="0"/>
    </xf>
    <xf numFmtId="0" fontId="4" fillId="0" borderId="0" xfId="0" applyFont="1">
      <alignment vertical="center"/>
    </xf>
    <xf numFmtId="0" fontId="17" fillId="0" borderId="87" xfId="0" applyFont="1" applyBorder="1" applyAlignment="1">
      <alignment horizontal="center" vertical="center" shrinkToFit="1"/>
    </xf>
    <xf numFmtId="0" fontId="17" fillId="0" borderId="2" xfId="0" applyFont="1" applyBorder="1" applyAlignment="1">
      <alignment horizontal="center" vertical="center" shrinkToFit="1"/>
    </xf>
    <xf numFmtId="49" fontId="47" fillId="0" borderId="2" xfId="0" applyNumberFormat="1" applyFont="1" applyBorder="1" applyAlignment="1">
      <alignment horizontal="center" vertical="center" shrinkToFit="1"/>
    </xf>
    <xf numFmtId="0" fontId="17" fillId="0" borderId="55" xfId="0" applyFont="1" applyBorder="1" applyAlignment="1" applyProtection="1">
      <alignment vertical="center" wrapText="1" shrinkToFit="1"/>
      <protection locked="0"/>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wrapText="1"/>
    </xf>
    <xf numFmtId="0" fontId="4" fillId="0" borderId="15" xfId="0" applyFont="1" applyBorder="1" applyAlignment="1">
      <alignment horizontal="right" vertical="center"/>
    </xf>
    <xf numFmtId="0" fontId="16" fillId="0" borderId="9"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9" fillId="0" borderId="15" xfId="0" applyFont="1" applyBorder="1">
      <alignment vertical="center"/>
    </xf>
    <xf numFmtId="0" fontId="21" fillId="0" borderId="0" xfId="0" applyFont="1">
      <alignment vertical="center"/>
    </xf>
    <xf numFmtId="0" fontId="20" fillId="0" borderId="0" xfId="0" applyFont="1" applyAlignment="1">
      <alignment vertical="center" shrinkToFit="1"/>
    </xf>
    <xf numFmtId="0" fontId="20" fillId="0" borderId="7" xfId="0" applyFont="1" applyBorder="1" applyAlignment="1">
      <alignment vertical="center" shrinkToFit="1"/>
    </xf>
    <xf numFmtId="0" fontId="20" fillId="0" borderId="0" xfId="0" applyFont="1" applyAlignment="1">
      <alignment horizontal="center" vertical="center" shrinkToFit="1"/>
    </xf>
    <xf numFmtId="0" fontId="22"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42" fillId="0" borderId="59" xfId="0" applyFont="1" applyBorder="1" applyAlignment="1">
      <alignment horizontal="center" vertical="center" shrinkToFit="1"/>
    </xf>
    <xf numFmtId="179" fontId="42" fillId="0" borderId="73" xfId="0" applyNumberFormat="1" applyFont="1" applyBorder="1" applyAlignment="1">
      <alignment horizontal="center" vertical="center"/>
    </xf>
    <xf numFmtId="179" fontId="42" fillId="0" borderId="69" xfId="0" applyNumberFormat="1" applyFont="1" applyBorder="1" applyAlignment="1">
      <alignment horizontal="center" vertical="center"/>
    </xf>
    <xf numFmtId="179" fontId="42" fillId="0" borderId="58" xfId="0" applyNumberFormat="1" applyFont="1" applyBorder="1" applyAlignment="1">
      <alignment horizontal="center" vertical="center"/>
    </xf>
    <xf numFmtId="0" fontId="42" fillId="0" borderId="56" xfId="0" applyFont="1" applyBorder="1" applyAlignment="1">
      <alignment horizontal="center" vertical="center" shrinkToFit="1"/>
    </xf>
    <xf numFmtId="0" fontId="52" fillId="0" borderId="43" xfId="0" applyFont="1" applyBorder="1" applyAlignment="1" applyProtection="1">
      <alignment horizontal="center" vertical="center" shrinkToFit="1"/>
      <protection locked="0"/>
    </xf>
    <xf numFmtId="0" fontId="52" fillId="0" borderId="37" xfId="0" applyFont="1" applyBorder="1" applyAlignment="1" applyProtection="1">
      <alignment horizontal="center" vertical="center" shrinkToFit="1"/>
      <protection locked="0"/>
    </xf>
    <xf numFmtId="0" fontId="52" fillId="0" borderId="40" xfId="0" applyFont="1" applyBorder="1" applyAlignment="1" applyProtection="1">
      <alignment horizontal="center" vertical="center" shrinkToFit="1"/>
      <protection locked="0"/>
    </xf>
    <xf numFmtId="0" fontId="19" fillId="0" borderId="0" xfId="0" applyFont="1" applyAlignment="1">
      <alignment vertical="center" shrinkToFit="1"/>
    </xf>
    <xf numFmtId="0" fontId="36" fillId="0" borderId="9" xfId="0" applyFont="1" applyBorder="1" applyAlignment="1">
      <alignment horizontal="center" vertical="center" shrinkToFit="1"/>
    </xf>
    <xf numFmtId="0" fontId="37" fillId="0" borderId="9" xfId="0" applyFont="1" applyBorder="1" applyAlignment="1">
      <alignment horizontal="center" vertical="center"/>
    </xf>
    <xf numFmtId="179" fontId="42" fillId="0" borderId="95" xfId="0" applyNumberFormat="1" applyFont="1" applyBorder="1" applyAlignment="1">
      <alignment horizontal="center" vertical="center"/>
    </xf>
    <xf numFmtId="0" fontId="52" fillId="0" borderId="46" xfId="0" applyFont="1" applyBorder="1" applyAlignment="1" applyProtection="1">
      <alignment horizontal="center" vertical="center" shrinkToFit="1"/>
      <protection locked="0"/>
    </xf>
    <xf numFmtId="0" fontId="52" fillId="0" borderId="54" xfId="0" applyFont="1" applyBorder="1" applyAlignment="1" applyProtection="1">
      <alignment horizontal="center" vertical="center" shrinkToFit="1"/>
      <protection locked="0"/>
    </xf>
    <xf numFmtId="179" fontId="42" fillId="0" borderId="57" xfId="0" applyNumberFormat="1" applyFont="1" applyBorder="1" applyAlignment="1">
      <alignment horizontal="center" vertical="center"/>
    </xf>
    <xf numFmtId="0" fontId="52" fillId="0" borderId="68" xfId="0" applyFont="1" applyBorder="1" applyAlignment="1" applyProtection="1">
      <alignment horizontal="center" vertical="center" shrinkToFit="1"/>
      <protection locked="0"/>
    </xf>
    <xf numFmtId="0" fontId="52" fillId="0" borderId="35" xfId="0" applyFont="1" applyBorder="1" applyAlignment="1" applyProtection="1">
      <alignment horizontal="center" vertical="center" shrinkToFit="1"/>
      <protection locked="0"/>
    </xf>
    <xf numFmtId="0" fontId="52" fillId="0" borderId="34" xfId="0" applyFont="1" applyBorder="1" applyAlignment="1" applyProtection="1">
      <alignment horizontal="center" vertical="center" shrinkToFit="1"/>
      <protection locked="0"/>
    </xf>
    <xf numFmtId="0" fontId="52" fillId="0" borderId="52" xfId="0" applyFont="1" applyBorder="1" applyAlignment="1" applyProtection="1">
      <alignment horizontal="center" vertical="center" shrinkToFit="1"/>
      <protection locked="0"/>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42" fillId="6" borderId="9" xfId="0" applyFont="1" applyFill="1" applyBorder="1" applyAlignment="1">
      <alignment horizontal="center" vertical="center" wrapText="1" shrinkToFit="1"/>
    </xf>
    <xf numFmtId="0" fontId="36" fillId="0" borderId="0" xfId="0" applyFont="1" applyAlignment="1">
      <alignment vertical="center" wrapText="1"/>
    </xf>
    <xf numFmtId="0" fontId="42" fillId="0" borderId="0" xfId="0" applyFont="1" applyAlignment="1">
      <alignment horizontal="center" vertical="center"/>
    </xf>
    <xf numFmtId="0" fontId="19" fillId="0" borderId="0" xfId="0" applyFont="1" applyAlignment="1">
      <alignment horizontal="center" vertical="center" shrinkToFit="1"/>
    </xf>
    <xf numFmtId="0" fontId="36" fillId="0" borderId="0" xfId="0" applyFont="1" applyAlignment="1">
      <alignment vertical="center" shrinkToFit="1"/>
    </xf>
    <xf numFmtId="0" fontId="19" fillId="0" borderId="6" xfId="0" applyFont="1" applyBorder="1" applyAlignment="1">
      <alignment vertical="center" shrinkToFit="1"/>
    </xf>
    <xf numFmtId="0" fontId="9" fillId="0" borderId="37" xfId="0" applyFont="1" applyBorder="1" applyAlignment="1">
      <alignment horizontal="center" vertical="center"/>
    </xf>
    <xf numFmtId="183" fontId="9" fillId="0" borderId="37" xfId="0" applyNumberFormat="1" applyFont="1" applyBorder="1" applyAlignment="1">
      <alignment horizontal="center" vertical="center"/>
    </xf>
    <xf numFmtId="183" fontId="9" fillId="0" borderId="40" xfId="0" applyNumberFormat="1" applyFont="1" applyBorder="1" applyAlignment="1">
      <alignment horizontal="center" vertical="center"/>
    </xf>
    <xf numFmtId="0" fontId="9" fillId="0" borderId="43" xfId="0" applyFont="1" applyBorder="1" applyAlignment="1">
      <alignment horizontal="center" vertical="center"/>
    </xf>
    <xf numFmtId="0" fontId="42" fillId="0" borderId="32" xfId="0" applyFont="1" applyBorder="1" applyAlignment="1">
      <alignment horizontal="center" vertical="center"/>
    </xf>
    <xf numFmtId="180" fontId="42" fillId="3" borderId="8" xfId="0" applyNumberFormat="1" applyFont="1" applyFill="1" applyBorder="1" applyAlignment="1">
      <alignment horizontal="center" vertical="center"/>
    </xf>
    <xf numFmtId="180" fontId="54" fillId="3" borderId="53" xfId="0" applyNumberFormat="1" applyFont="1" applyFill="1" applyBorder="1" applyAlignment="1" applyProtection="1">
      <alignment horizontal="center" vertical="center" shrinkToFit="1"/>
      <protection locked="0"/>
    </xf>
    <xf numFmtId="180" fontId="54" fillId="3" borderId="25" xfId="0" applyNumberFormat="1" applyFont="1" applyFill="1" applyBorder="1" applyAlignment="1" applyProtection="1">
      <alignment horizontal="center" vertical="center" shrinkToFit="1"/>
      <protection locked="0"/>
    </xf>
    <xf numFmtId="180" fontId="54" fillId="3" borderId="28" xfId="0" applyNumberFormat="1" applyFont="1" applyFill="1" applyBorder="1" applyAlignment="1" applyProtection="1">
      <alignment horizontal="center" vertical="center" shrinkToFit="1"/>
      <protection locked="0"/>
    </xf>
    <xf numFmtId="0" fontId="42" fillId="3" borderId="31" xfId="0" applyFont="1" applyFill="1" applyBorder="1" applyAlignment="1">
      <alignment horizontal="center" vertical="center"/>
    </xf>
    <xf numFmtId="180" fontId="42" fillId="0" borderId="10" xfId="0" applyNumberFormat="1" applyFont="1" applyBorder="1" applyAlignment="1">
      <alignment horizontal="center" vertical="center"/>
    </xf>
    <xf numFmtId="178" fontId="49" fillId="0" borderId="27" xfId="0" applyNumberFormat="1" applyFont="1" applyBorder="1">
      <alignment vertical="center"/>
    </xf>
    <xf numFmtId="178" fontId="54" fillId="3" borderId="39" xfId="0" applyNumberFormat="1" applyFont="1" applyFill="1" applyBorder="1" applyAlignment="1" applyProtection="1">
      <alignment horizontal="center" vertical="center" shrinkToFit="1"/>
      <protection locked="0"/>
    </xf>
    <xf numFmtId="0" fontId="45" fillId="0" borderId="19" xfId="0" applyFont="1" applyBorder="1" applyAlignment="1">
      <alignment horizontal="center" vertical="center"/>
    </xf>
    <xf numFmtId="0" fontId="45" fillId="0" borderId="19" xfId="0" applyFont="1" applyBorder="1">
      <alignment vertical="center"/>
    </xf>
    <xf numFmtId="0" fontId="67" fillId="0" borderId="19" xfId="0" applyFont="1" applyBorder="1" applyAlignment="1">
      <alignment horizontal="center" vertical="center"/>
    </xf>
    <xf numFmtId="0" fontId="45" fillId="0" borderId="19" xfId="1" applyFont="1" applyBorder="1">
      <alignment vertical="center"/>
    </xf>
    <xf numFmtId="0" fontId="68" fillId="0" borderId="0" xfId="1" applyFont="1">
      <alignment vertical="center"/>
    </xf>
    <xf numFmtId="0" fontId="69" fillId="0" borderId="0" xfId="1" applyFont="1">
      <alignment vertical="center"/>
    </xf>
    <xf numFmtId="0" fontId="71" fillId="0" borderId="19" xfId="1" applyFont="1" applyBorder="1" applyAlignment="1" applyProtection="1">
      <alignment horizontal="center" vertical="center" shrinkToFit="1"/>
      <protection locked="0"/>
    </xf>
    <xf numFmtId="0" fontId="34" fillId="0" borderId="37" xfId="1" applyFont="1" applyBorder="1" applyAlignment="1" applyProtection="1">
      <alignment horizontal="center" vertical="center"/>
      <protection locked="0"/>
    </xf>
    <xf numFmtId="0" fontId="45" fillId="0" borderId="0" xfId="1" applyFont="1">
      <alignment vertical="center"/>
    </xf>
    <xf numFmtId="0" fontId="45" fillId="0" borderId="0" xfId="1" applyFont="1" applyAlignment="1">
      <alignment horizontal="center" vertical="center"/>
    </xf>
    <xf numFmtId="0" fontId="45" fillId="0" borderId="0" xfId="0" applyFont="1">
      <alignment vertical="center"/>
    </xf>
    <xf numFmtId="0" fontId="45" fillId="0" borderId="0" xfId="0" applyFont="1" applyAlignment="1">
      <alignment horizontal="center" vertical="center"/>
    </xf>
    <xf numFmtId="0" fontId="71" fillId="0" borderId="42" xfId="1" applyFont="1" applyBorder="1" applyAlignment="1" applyProtection="1">
      <alignment horizontal="center" vertical="center" shrinkToFit="1"/>
      <protection locked="0"/>
    </xf>
    <xf numFmtId="0" fontId="34" fillId="0" borderId="43" xfId="1" applyFont="1" applyBorder="1" applyAlignment="1" applyProtection="1">
      <alignment horizontal="center" vertical="center" wrapText="1"/>
      <protection locked="0"/>
    </xf>
    <xf numFmtId="0" fontId="17" fillId="0" borderId="40" xfId="1" applyFont="1" applyBorder="1" applyAlignment="1">
      <alignment horizontal="center" vertical="center" shrinkToFit="1"/>
    </xf>
    <xf numFmtId="0" fontId="12" fillId="0" borderId="8" xfId="1" applyFont="1" applyBorder="1" applyAlignment="1">
      <alignment horizontal="right" vertical="center" indent="1"/>
    </xf>
    <xf numFmtId="0" fontId="70" fillId="0" borderId="8" xfId="1" applyFont="1" applyBorder="1" applyAlignment="1" applyProtection="1">
      <alignment horizontal="center" vertical="center"/>
      <protection locked="0"/>
    </xf>
    <xf numFmtId="0" fontId="10" fillId="0" borderId="8" xfId="1" applyFont="1" applyBorder="1" applyAlignment="1">
      <alignment horizontal="center" vertical="center"/>
    </xf>
    <xf numFmtId="0" fontId="10" fillId="0" borderId="8" xfId="1" applyFont="1" applyBorder="1" applyAlignment="1">
      <alignment horizontal="left" vertical="center" shrinkToFit="1"/>
    </xf>
    <xf numFmtId="0" fontId="10" fillId="0" borderId="41"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44" xfId="1" applyFont="1" applyBorder="1" applyAlignment="1">
      <alignment horizontal="center" vertical="center" wrapText="1"/>
    </xf>
    <xf numFmtId="0" fontId="71" fillId="0" borderId="45" xfId="1" applyFont="1" applyBorder="1" applyAlignment="1" applyProtection="1">
      <alignment horizontal="center" vertical="center" shrinkToFit="1"/>
      <protection locked="0"/>
    </xf>
    <xf numFmtId="0" fontId="34" fillId="0" borderId="46" xfId="1" applyFont="1" applyBorder="1" applyAlignment="1" applyProtection="1">
      <alignment horizontal="center" vertical="center"/>
      <protection locked="0"/>
    </xf>
    <xf numFmtId="0" fontId="45" fillId="0" borderId="19" xfId="1" applyFont="1" applyBorder="1" applyAlignment="1">
      <alignment horizontal="center" vertical="center" wrapText="1"/>
    </xf>
    <xf numFmtId="0" fontId="45" fillId="0" borderId="19" xfId="1" applyFont="1" applyBorder="1" applyAlignment="1">
      <alignment horizontal="center" vertical="center"/>
    </xf>
    <xf numFmtId="0" fontId="77" fillId="0" borderId="19" xfId="1" applyFont="1" applyBorder="1" applyAlignment="1">
      <alignment horizontal="center" vertical="center" shrinkToFit="1"/>
    </xf>
    <xf numFmtId="0" fontId="71" fillId="7" borderId="19" xfId="1" applyFont="1" applyFill="1" applyBorder="1" applyAlignment="1">
      <alignment horizontal="center" vertical="center" shrinkToFit="1"/>
    </xf>
    <xf numFmtId="0" fontId="78" fillId="0" borderId="19" xfId="1" applyFont="1" applyBorder="1" applyAlignment="1">
      <alignment horizontal="center" vertical="center" wrapText="1"/>
    </xf>
    <xf numFmtId="0" fontId="79" fillId="0" borderId="19" xfId="0" applyFont="1" applyBorder="1" applyAlignment="1">
      <alignment horizontal="center" vertical="center"/>
    </xf>
    <xf numFmtId="0" fontId="0" fillId="0" borderId="2" xfId="0" applyBorder="1" applyAlignment="1">
      <alignment horizontal="center" vertical="center"/>
    </xf>
    <xf numFmtId="0" fontId="19" fillId="0" borderId="2" xfId="0" applyFont="1" applyBorder="1" applyAlignment="1" applyProtection="1">
      <alignment horizontal="left" vertical="center" indent="1"/>
      <protection locked="0"/>
    </xf>
    <xf numFmtId="0" fontId="80" fillId="0" borderId="19" xfId="0" applyFont="1" applyBorder="1" applyAlignment="1">
      <alignment horizontal="center" vertical="center"/>
    </xf>
    <xf numFmtId="0" fontId="0" fillId="0" borderId="66" xfId="0" applyBorder="1" applyAlignment="1">
      <alignment horizontal="center" vertical="center"/>
    </xf>
    <xf numFmtId="0" fontId="42" fillId="0" borderId="107" xfId="0" applyFont="1" applyBorder="1" applyAlignment="1">
      <alignment horizontal="center" vertical="center"/>
    </xf>
    <xf numFmtId="0" fontId="81" fillId="0" borderId="19" xfId="0" applyFont="1" applyBorder="1" applyAlignment="1">
      <alignment horizontal="center" vertical="center"/>
    </xf>
    <xf numFmtId="0" fontId="81" fillId="0" borderId="19" xfId="0" applyFont="1" applyBorder="1" applyAlignment="1">
      <alignment horizontal="center" vertical="top"/>
    </xf>
    <xf numFmtId="0" fontId="81" fillId="0" borderId="19" xfId="0" applyFont="1" applyBorder="1">
      <alignment vertical="center"/>
    </xf>
    <xf numFmtId="0" fontId="81" fillId="0" borderId="0" xfId="0" applyFont="1">
      <alignment vertical="center"/>
    </xf>
    <xf numFmtId="0" fontId="81" fillId="0" borderId="19" xfId="0" applyFont="1" applyBorder="1" applyAlignment="1">
      <alignment vertical="top"/>
    </xf>
    <xf numFmtId="0" fontId="82" fillId="0" borderId="110" xfId="0" applyFont="1" applyBorder="1">
      <alignment vertical="center"/>
    </xf>
    <xf numFmtId="0" fontId="44" fillId="0" borderId="110" xfId="0" applyFont="1" applyBorder="1">
      <alignment vertical="center"/>
    </xf>
    <xf numFmtId="0" fontId="83" fillId="0" borderId="7" xfId="0" applyFont="1" applyBorder="1" applyAlignment="1">
      <alignment horizontal="center" vertical="center"/>
    </xf>
    <xf numFmtId="0" fontId="45" fillId="0" borderId="110" xfId="0" applyFont="1" applyBorder="1">
      <alignment vertical="center"/>
    </xf>
    <xf numFmtId="0" fontId="46" fillId="0" borderId="0" xfId="0" applyFont="1" applyAlignment="1">
      <alignment vertical="center" wrapText="1"/>
    </xf>
    <xf numFmtId="0" fontId="22" fillId="0" borderId="0" xfId="0" applyFont="1" applyAlignment="1">
      <alignment vertical="center" wrapText="1"/>
    </xf>
    <xf numFmtId="179" fontId="54" fillId="0" borderId="29" xfId="0" applyNumberFormat="1" applyFont="1" applyBorder="1" applyAlignment="1" applyProtection="1">
      <alignment horizontal="center" vertical="center" shrinkToFit="1"/>
      <protection locked="0"/>
    </xf>
    <xf numFmtId="179" fontId="54" fillId="0" borderId="68" xfId="0" applyNumberFormat="1" applyFont="1" applyBorder="1" applyAlignment="1" applyProtection="1">
      <alignment horizontal="center" vertical="center" shrinkToFit="1"/>
      <protection locked="0"/>
    </xf>
    <xf numFmtId="180" fontId="42" fillId="3" borderId="70" xfId="0" applyNumberFormat="1" applyFont="1" applyFill="1" applyBorder="1" applyAlignment="1">
      <alignment horizontal="center" vertical="center"/>
    </xf>
    <xf numFmtId="0" fontId="41" fillId="0" borderId="37" xfId="0" applyFont="1" applyBorder="1" applyAlignment="1" applyProtection="1">
      <alignment horizontal="center" vertical="center" shrinkToFit="1"/>
      <protection locked="0"/>
    </xf>
    <xf numFmtId="0" fontId="41" fillId="0" borderId="40" xfId="0" applyFont="1" applyBorder="1" applyAlignment="1" applyProtection="1">
      <alignment horizontal="center" vertical="center" shrinkToFit="1"/>
      <protection locked="0"/>
    </xf>
    <xf numFmtId="0" fontId="37" fillId="0" borderId="34" xfId="0" applyFont="1" applyBorder="1" applyAlignment="1">
      <alignment horizontal="left" vertical="center" shrinkToFit="1"/>
    </xf>
    <xf numFmtId="0" fontId="41" fillId="0" borderId="19" xfId="0" applyFont="1" applyBorder="1" applyAlignment="1" applyProtection="1">
      <alignment horizontal="left" vertical="center" shrinkToFit="1"/>
      <protection locked="0"/>
    </xf>
    <xf numFmtId="0" fontId="41" fillId="0" borderId="39" xfId="0" applyFont="1" applyBorder="1" applyAlignment="1" applyProtection="1">
      <alignment horizontal="left" vertical="center" shrinkToFit="1"/>
      <protection locked="0"/>
    </xf>
    <xf numFmtId="180" fontId="37" fillId="8" borderId="34" xfId="0" applyNumberFormat="1" applyFont="1" applyFill="1" applyBorder="1" applyAlignment="1">
      <alignment vertical="center" shrinkToFit="1"/>
    </xf>
    <xf numFmtId="180" fontId="37" fillId="8" borderId="19" xfId="0" applyNumberFormat="1" applyFont="1" applyFill="1" applyBorder="1" applyAlignment="1">
      <alignment vertical="center" shrinkToFit="1"/>
    </xf>
    <xf numFmtId="180" fontId="37" fillId="8" borderId="39" xfId="0" applyNumberFormat="1" applyFont="1" applyFill="1" applyBorder="1" applyAlignment="1">
      <alignment vertical="center" shrinkToFit="1"/>
    </xf>
    <xf numFmtId="180" fontId="37" fillId="8" borderId="20" xfId="0" applyNumberFormat="1" applyFont="1" applyFill="1" applyBorder="1" applyAlignment="1">
      <alignment vertical="center" shrinkToFit="1"/>
    </xf>
    <xf numFmtId="180" fontId="37" fillId="8" borderId="22" xfId="0" applyNumberFormat="1" applyFont="1" applyFill="1" applyBorder="1" applyAlignment="1">
      <alignment vertical="center" shrinkToFit="1"/>
    </xf>
    <xf numFmtId="180" fontId="37" fillId="8" borderId="1" xfId="0" applyNumberFormat="1" applyFont="1" applyFill="1" applyBorder="1" applyAlignment="1">
      <alignment vertical="center" shrinkToFit="1"/>
    </xf>
    <xf numFmtId="180" fontId="37" fillId="0" borderId="71" xfId="0" applyNumberFormat="1" applyFont="1" applyBorder="1" applyAlignment="1" applyProtection="1">
      <alignment vertical="center" shrinkToFit="1"/>
      <protection locked="0"/>
    </xf>
    <xf numFmtId="180" fontId="37" fillId="0" borderId="30" xfId="0" applyNumberFormat="1" applyFont="1" applyBorder="1" applyAlignment="1" applyProtection="1">
      <alignment vertical="center" shrinkToFit="1"/>
      <protection locked="0"/>
    </xf>
    <xf numFmtId="180" fontId="37" fillId="0" borderId="59" xfId="0" applyNumberFormat="1" applyFont="1" applyBorder="1" applyAlignment="1" applyProtection="1">
      <alignment vertical="center" shrinkToFit="1"/>
      <protection locked="0"/>
    </xf>
    <xf numFmtId="0" fontId="41" fillId="0" borderId="35" xfId="0" applyFont="1" applyBorder="1" applyAlignment="1" applyProtection="1">
      <alignment horizontal="center" vertical="center" shrinkToFit="1"/>
      <protection locked="0"/>
    </xf>
    <xf numFmtId="0" fontId="37" fillId="0" borderId="34" xfId="0" applyFont="1" applyBorder="1" applyAlignment="1" applyProtection="1">
      <alignment horizontal="left" vertical="center" shrinkToFit="1"/>
      <protection locked="0"/>
    </xf>
    <xf numFmtId="0" fontId="37" fillId="0" borderId="19" xfId="0" applyFont="1" applyBorder="1" applyAlignment="1" applyProtection="1">
      <alignment horizontal="left" vertical="center" shrinkToFit="1"/>
      <protection locked="0"/>
    </xf>
    <xf numFmtId="180" fontId="37" fillId="0" borderId="22" xfId="0" applyNumberFormat="1" applyFont="1" applyBorder="1" applyAlignment="1">
      <alignment vertical="center" shrinkToFit="1"/>
    </xf>
    <xf numFmtId="180" fontId="37" fillId="0" borderId="25" xfId="0" applyNumberFormat="1" applyFont="1" applyBorder="1" applyAlignment="1">
      <alignment vertical="center" shrinkToFit="1"/>
    </xf>
    <xf numFmtId="180" fontId="41" fillId="0" borderId="28" xfId="0" applyNumberFormat="1" applyFont="1" applyBorder="1" applyAlignment="1">
      <alignment vertical="center" shrinkToFit="1"/>
    </xf>
    <xf numFmtId="0" fontId="85" fillId="0" borderId="0" xfId="0" applyFont="1" applyAlignment="1">
      <alignment horizontal="left" vertical="center"/>
    </xf>
    <xf numFmtId="0" fontId="70" fillId="0" borderId="34" xfId="1" applyFont="1" applyBorder="1" applyAlignment="1" applyProtection="1">
      <alignment horizontal="center" vertical="center"/>
      <protection locked="0"/>
    </xf>
    <xf numFmtId="0" fontId="70" fillId="0" borderId="39" xfId="1" applyFont="1" applyBorder="1" applyAlignment="1" applyProtection="1">
      <alignment horizontal="center" vertical="center"/>
      <protection locked="0"/>
    </xf>
    <xf numFmtId="179" fontId="54" fillId="3" borderId="52" xfId="0" applyNumberFormat="1" applyFont="1" applyFill="1" applyBorder="1" applyAlignment="1" applyProtection="1">
      <alignment horizontal="center" vertical="center" shrinkToFit="1"/>
      <protection locked="0"/>
    </xf>
    <xf numFmtId="180" fontId="54" fillId="3" borderId="47" xfId="0" applyNumberFormat="1" applyFont="1" applyFill="1" applyBorder="1" applyAlignment="1" applyProtection="1">
      <alignment horizontal="center" vertical="center" shrinkToFit="1"/>
      <protection locked="0"/>
    </xf>
    <xf numFmtId="183" fontId="9" fillId="0" borderId="46" xfId="0" applyNumberFormat="1" applyFont="1" applyBorder="1" applyAlignment="1">
      <alignment horizontal="center" vertical="center"/>
    </xf>
    <xf numFmtId="182" fontId="27" fillId="0" borderId="2" xfId="0" applyNumberFormat="1" applyFont="1" applyBorder="1" applyAlignment="1">
      <alignment horizontal="center" vertical="center"/>
    </xf>
    <xf numFmtId="180" fontId="54" fillId="0" borderId="65" xfId="0" applyNumberFormat="1" applyFont="1" applyBorder="1" applyAlignment="1" applyProtection="1">
      <alignment horizontal="center" vertical="center" shrinkToFit="1"/>
      <protection locked="0"/>
    </xf>
    <xf numFmtId="180" fontId="54" fillId="0" borderId="30" xfId="0" applyNumberFormat="1" applyFont="1" applyBorder="1" applyAlignment="1" applyProtection="1">
      <alignment horizontal="center" vertical="center" shrinkToFit="1"/>
      <protection locked="0"/>
    </xf>
    <xf numFmtId="180" fontId="54" fillId="0" borderId="71" xfId="0" applyNumberFormat="1" applyFont="1" applyBorder="1" applyAlignment="1" applyProtection="1">
      <alignment horizontal="center" vertical="center" shrinkToFit="1"/>
      <protection locked="0"/>
    </xf>
    <xf numFmtId="0" fontId="54" fillId="0" borderId="42" xfId="0" applyFont="1" applyBorder="1" applyAlignment="1" applyProtection="1">
      <alignment horizontal="center" vertical="center" shrinkToFit="1"/>
      <protection locked="0"/>
    </xf>
    <xf numFmtId="0" fontId="54" fillId="0" borderId="19" xfId="0" applyFont="1" applyBorder="1" applyAlignment="1" applyProtection="1">
      <alignment horizontal="center" vertical="center" shrinkToFit="1"/>
      <protection locked="0"/>
    </xf>
    <xf numFmtId="0" fontId="54" fillId="0" borderId="34" xfId="0" applyFont="1" applyBorder="1" applyAlignment="1" applyProtection="1">
      <alignment horizontal="center" vertical="center" shrinkToFit="1"/>
      <protection locked="0"/>
    </xf>
    <xf numFmtId="0" fontId="27" fillId="3" borderId="41" xfId="0" applyFont="1" applyFill="1" applyBorder="1" applyAlignment="1" applyProtection="1">
      <alignment horizontal="center" vertical="center" wrapText="1"/>
      <protection locked="0"/>
    </xf>
    <xf numFmtId="0" fontId="27" fillId="3" borderId="42" xfId="0" applyFont="1" applyFill="1" applyBorder="1" applyAlignment="1" applyProtection="1">
      <alignment horizontal="center" vertical="center" wrapText="1"/>
      <protection locked="0"/>
    </xf>
    <xf numFmtId="0" fontId="27" fillId="3" borderId="43" xfId="0" applyFont="1" applyFill="1" applyBorder="1" applyAlignment="1" applyProtection="1">
      <alignment horizontal="center" vertical="center" wrapText="1"/>
      <protection locked="0"/>
    </xf>
    <xf numFmtId="0" fontId="87" fillId="6" borderId="73" xfId="0" applyFont="1" applyFill="1" applyBorder="1" applyAlignment="1" applyProtection="1">
      <alignment horizontal="center" vertical="center" shrinkToFit="1"/>
      <protection locked="0"/>
    </xf>
    <xf numFmtId="0" fontId="27" fillId="3" borderId="19" xfId="0" applyFont="1" applyFill="1" applyBorder="1" applyAlignment="1" applyProtection="1">
      <alignment horizontal="center" vertical="center" wrapText="1"/>
      <protection locked="0"/>
    </xf>
    <xf numFmtId="0" fontId="27" fillId="3" borderId="37" xfId="0" applyFont="1" applyFill="1" applyBorder="1" applyAlignment="1" applyProtection="1">
      <alignment horizontal="center" vertical="center" wrapText="1"/>
      <protection locked="0"/>
    </xf>
    <xf numFmtId="180" fontId="37" fillId="0" borderId="30" xfId="0" applyNumberFormat="1" applyFont="1" applyBorder="1" applyAlignment="1">
      <alignment vertical="center" shrinkToFit="1"/>
    </xf>
    <xf numFmtId="0" fontId="81" fillId="0" borderId="19" xfId="0" applyFont="1" applyBorder="1" applyAlignment="1">
      <alignment horizontal="center" vertical="center" wrapText="1" shrinkToFit="1"/>
    </xf>
    <xf numFmtId="176" fontId="16" fillId="0" borderId="0" xfId="0" applyNumberFormat="1" applyFont="1" applyAlignment="1" applyProtection="1">
      <alignment vertical="center" shrinkToFit="1"/>
      <protection locked="0"/>
    </xf>
    <xf numFmtId="182" fontId="11" fillId="0" borderId="10" xfId="1" applyNumberFormat="1" applyFont="1" applyBorder="1" applyAlignment="1">
      <alignment horizontal="left" vertical="center"/>
    </xf>
    <xf numFmtId="182" fontId="11" fillId="0" borderId="8" xfId="1" applyNumberFormat="1" applyFont="1" applyBorder="1" applyAlignment="1">
      <alignment horizontal="left" vertical="center"/>
    </xf>
    <xf numFmtId="0" fontId="45" fillId="0" borderId="19" xfId="0" applyFont="1" applyBorder="1" applyAlignment="1">
      <alignment horizontal="center" vertical="center" wrapText="1" shrinkToFit="1"/>
    </xf>
    <xf numFmtId="0" fontId="67" fillId="0" borderId="0" xfId="0" applyFont="1" applyAlignment="1">
      <alignment horizontal="left"/>
    </xf>
    <xf numFmtId="0" fontId="42" fillId="0" borderId="104" xfId="0" applyFont="1" applyBorder="1" applyAlignment="1">
      <alignment horizontal="center" vertical="center" shrinkToFit="1"/>
    </xf>
    <xf numFmtId="176" fontId="16" fillId="0" borderId="0" xfId="0" applyNumberFormat="1" applyFont="1" applyAlignment="1" applyProtection="1">
      <alignment horizontal="center" vertical="center" shrinkToFit="1"/>
      <protection locked="0"/>
    </xf>
    <xf numFmtId="0" fontId="79" fillId="0" borderId="0" xfId="0" applyFont="1" applyAlignment="1">
      <alignment horizontal="center" vertical="center"/>
    </xf>
    <xf numFmtId="0" fontId="53" fillId="0" borderId="0" xfId="0" applyFont="1" applyAlignment="1">
      <alignment horizontal="center" vertical="center"/>
    </xf>
    <xf numFmtId="0" fontId="85" fillId="0" borderId="53" xfId="0" applyFont="1" applyBorder="1" applyAlignment="1"/>
    <xf numFmtId="0" fontId="44" fillId="0" borderId="53" xfId="0" applyFont="1" applyBorder="1">
      <alignment vertical="center"/>
    </xf>
    <xf numFmtId="0" fontId="45" fillId="0" borderId="53" xfId="0" applyFont="1" applyBorder="1" applyAlignment="1"/>
    <xf numFmtId="0" fontId="42" fillId="0" borderId="9" xfId="0" applyFont="1" applyBorder="1" applyAlignment="1">
      <alignment horizontal="center" vertical="center"/>
    </xf>
    <xf numFmtId="0" fontId="29" fillId="0" borderId="9" xfId="0" applyFont="1" applyBorder="1" applyAlignment="1" applyProtection="1">
      <alignment horizontal="center" vertical="center" wrapText="1" shrinkToFit="1"/>
      <protection locked="0"/>
    </xf>
    <xf numFmtId="0" fontId="0" fillId="0" borderId="7" xfId="0" applyBorder="1" applyAlignment="1" applyProtection="1">
      <alignment horizontal="left" vertical="center"/>
      <protection locked="0"/>
    </xf>
    <xf numFmtId="0" fontId="0" fillId="0" borderId="123" xfId="0" applyBorder="1" applyAlignment="1">
      <alignment horizontal="center" vertical="center"/>
    </xf>
    <xf numFmtId="0" fontId="0" fillId="0" borderId="125" xfId="0" applyBorder="1" applyAlignment="1">
      <alignment horizontal="center" vertical="center"/>
    </xf>
    <xf numFmtId="0" fontId="19" fillId="0" borderId="126" xfId="0" applyFont="1" applyBorder="1" applyAlignment="1" applyProtection="1">
      <alignment horizontal="left" vertical="center" indent="1"/>
      <protection locked="0"/>
    </xf>
    <xf numFmtId="0" fontId="26" fillId="0" borderId="7" xfId="0" applyFont="1" applyBorder="1" applyProtection="1">
      <alignment vertical="center"/>
      <protection locked="0"/>
    </xf>
    <xf numFmtId="0" fontId="26" fillId="0" borderId="7" xfId="0" applyFont="1" applyBorder="1" applyAlignment="1" applyProtection="1">
      <alignment horizontal="left" vertical="center"/>
      <protection locked="0"/>
    </xf>
    <xf numFmtId="0" fontId="42" fillId="0" borderId="30" xfId="0" applyFont="1" applyBorder="1" applyAlignment="1">
      <alignment horizontal="left" vertical="center" indent="1" shrinkToFit="1"/>
    </xf>
    <xf numFmtId="0" fontId="88" fillId="0" borderId="0" xfId="0" applyFont="1" applyAlignment="1">
      <alignment horizontal="center" vertical="center"/>
    </xf>
    <xf numFmtId="0" fontId="7" fillId="0" borderId="0" xfId="6">
      <alignment vertical="center"/>
    </xf>
    <xf numFmtId="0" fontId="89" fillId="0" borderId="0" xfId="6" applyFont="1" applyAlignment="1">
      <alignment horizontal="center" vertical="center"/>
    </xf>
    <xf numFmtId="0" fontId="5" fillId="0" borderId="0" xfId="6" applyFont="1">
      <alignment vertical="center"/>
    </xf>
    <xf numFmtId="0" fontId="90" fillId="0" borderId="0" xfId="6" applyFont="1">
      <alignment vertical="center"/>
    </xf>
    <xf numFmtId="0" fontId="91" fillId="0" borderId="0" xfId="6" applyFont="1" applyAlignment="1"/>
    <xf numFmtId="0" fontId="93" fillId="0" borderId="0" xfId="6" applyFont="1">
      <alignment vertical="center"/>
    </xf>
    <xf numFmtId="0" fontId="90" fillId="0" borderId="0" xfId="6" applyFont="1" applyAlignment="1">
      <alignment vertical="center" shrinkToFit="1"/>
    </xf>
    <xf numFmtId="0" fontId="5" fillId="0" borderId="0" xfId="6" applyFont="1" applyAlignment="1">
      <alignment vertical="top" shrinkToFit="1"/>
    </xf>
    <xf numFmtId="0" fontId="93" fillId="0" borderId="0" xfId="6" applyFont="1" applyAlignment="1">
      <alignment horizontal="left" vertical="center"/>
    </xf>
    <xf numFmtId="179" fontId="7" fillId="0" borderId="0" xfId="6" applyNumberFormat="1">
      <alignment vertical="center"/>
    </xf>
    <xf numFmtId="0" fontId="52" fillId="0" borderId="151" xfId="6" applyFont="1" applyBorder="1" applyAlignment="1" applyProtection="1">
      <alignment horizontal="center" vertical="center" shrinkToFit="1"/>
      <protection locked="0"/>
    </xf>
    <xf numFmtId="0" fontId="95" fillId="0" borderId="151" xfId="6" applyFont="1" applyBorder="1" applyAlignment="1">
      <alignment horizontal="center" vertical="center" shrinkToFit="1"/>
    </xf>
    <xf numFmtId="0" fontId="52" fillId="0" borderId="150" xfId="6" applyFont="1" applyBorder="1" applyAlignment="1" applyProtection="1">
      <alignment horizontal="center" vertical="center" shrinkToFit="1"/>
      <protection locked="0"/>
    </xf>
    <xf numFmtId="0" fontId="95" fillId="0" borderId="149" xfId="6" applyFont="1" applyBorder="1" applyAlignment="1">
      <alignment horizontal="center" vertical="center" shrinkToFit="1"/>
    </xf>
    <xf numFmtId="0" fontId="52" fillId="0" borderId="152" xfId="6" applyFont="1" applyBorder="1" applyAlignment="1" applyProtection="1">
      <alignment horizontal="center" vertical="center" shrinkToFit="1"/>
      <protection locked="0"/>
    </xf>
    <xf numFmtId="0" fontId="95" fillId="0" borderId="153" xfId="6" applyFont="1" applyBorder="1" applyAlignment="1">
      <alignment horizontal="center" vertical="center" shrinkToFit="1"/>
    </xf>
    <xf numFmtId="0" fontId="52" fillId="0" borderId="157" xfId="6" applyFont="1" applyBorder="1" applyAlignment="1" applyProtection="1">
      <alignment horizontal="center" vertical="center" shrinkToFit="1"/>
      <protection locked="0"/>
    </xf>
    <xf numFmtId="0" fontId="95" fillId="0" borderId="157" xfId="6" applyFont="1" applyBorder="1" applyAlignment="1">
      <alignment horizontal="center" vertical="center" shrinkToFit="1"/>
    </xf>
    <xf numFmtId="0" fontId="52" fillId="0" borderId="158" xfId="6" applyFont="1" applyBorder="1" applyAlignment="1" applyProtection="1">
      <alignment horizontal="center" vertical="center" shrinkToFit="1"/>
      <protection locked="0"/>
    </xf>
    <xf numFmtId="0" fontId="95" fillId="0" borderId="159" xfId="6" applyFont="1" applyBorder="1" applyAlignment="1">
      <alignment horizontal="center" vertical="center" shrinkToFit="1"/>
    </xf>
    <xf numFmtId="0" fontId="95" fillId="0" borderId="160" xfId="6" applyFont="1" applyBorder="1" applyAlignment="1">
      <alignment horizontal="center" vertical="center" shrinkToFit="1"/>
    </xf>
    <xf numFmtId="0" fontId="52" fillId="0" borderId="0" xfId="6" applyFont="1" applyAlignment="1" applyProtection="1">
      <alignment vertical="center" shrinkToFit="1"/>
      <protection locked="0"/>
    </xf>
    <xf numFmtId="0" fontId="96" fillId="0" borderId="6" xfId="6" applyFont="1" applyBorder="1" applyAlignment="1">
      <alignment horizontal="center" vertical="center" shrinkToFit="1"/>
    </xf>
    <xf numFmtId="0" fontId="52" fillId="0" borderId="3" xfId="6" applyFont="1" applyBorder="1" applyAlignment="1" applyProtection="1">
      <alignment vertical="center" shrinkToFit="1"/>
      <protection locked="0"/>
    </xf>
    <xf numFmtId="0" fontId="52" fillId="0" borderId="4" xfId="6" applyFont="1" applyBorder="1" applyAlignment="1" applyProtection="1">
      <alignment vertical="center" shrinkToFit="1"/>
      <protection locked="0"/>
    </xf>
    <xf numFmtId="0" fontId="96" fillId="0" borderId="0" xfId="6" applyFont="1" applyAlignment="1">
      <alignment horizontal="center" vertical="center" shrinkToFit="1"/>
    </xf>
    <xf numFmtId="0" fontId="96" fillId="0" borderId="162" xfId="6" applyFont="1" applyBorder="1" applyAlignment="1">
      <alignment horizontal="center" vertical="center" shrinkToFit="1"/>
    </xf>
    <xf numFmtId="0" fontId="52" fillId="0" borderId="146" xfId="6" applyFont="1" applyBorder="1" applyAlignment="1" applyProtection="1">
      <alignment vertical="center" shrinkToFit="1"/>
      <protection locked="0"/>
    </xf>
    <xf numFmtId="0" fontId="96" fillId="0" borderId="113" xfId="6" applyFont="1" applyBorder="1" applyAlignment="1">
      <alignment horizontal="center" vertical="center" shrinkToFit="1"/>
    </xf>
    <xf numFmtId="0" fontId="52" fillId="0" borderId="112" xfId="6" applyFont="1" applyBorder="1" applyAlignment="1" applyProtection="1">
      <alignment vertical="center" shrinkToFit="1"/>
      <protection locked="0"/>
    </xf>
    <xf numFmtId="0" fontId="96" fillId="0" borderId="146" xfId="6" applyFont="1" applyBorder="1" applyAlignment="1">
      <alignment horizontal="center" vertical="center" shrinkToFit="1"/>
    </xf>
    <xf numFmtId="0" fontId="52" fillId="0" borderId="112" xfId="6" applyFont="1" applyBorder="1" applyAlignment="1" applyProtection="1">
      <alignment horizontal="right" vertical="center" shrinkToFit="1"/>
      <protection locked="0"/>
    </xf>
    <xf numFmtId="0" fontId="96" fillId="0" borderId="163" xfId="6" applyFont="1" applyBorder="1" applyAlignment="1">
      <alignment horizontal="center" vertical="center" shrinkToFit="1"/>
    </xf>
    <xf numFmtId="3" fontId="52" fillId="0" borderId="7" xfId="6" applyNumberFormat="1" applyFont="1" applyBorder="1" applyAlignment="1">
      <alignment vertical="center" shrinkToFit="1"/>
    </xf>
    <xf numFmtId="0" fontId="96" fillId="0" borderId="7" xfId="6" applyFont="1" applyBorder="1" applyAlignment="1">
      <alignment horizontal="center" vertical="center" shrinkToFit="1"/>
    </xf>
    <xf numFmtId="3" fontId="52" fillId="0" borderId="4" xfId="6" applyNumberFormat="1" applyFont="1" applyBorder="1" applyAlignment="1">
      <alignment vertical="center" shrinkToFit="1"/>
    </xf>
    <xf numFmtId="0" fontId="96" fillId="0" borderId="11" xfId="6" applyFont="1" applyBorder="1" applyAlignment="1">
      <alignment horizontal="center" vertical="center" shrinkToFit="1"/>
    </xf>
    <xf numFmtId="3" fontId="52" fillId="0" borderId="114" xfId="6" applyNumberFormat="1" applyFont="1" applyBorder="1" applyAlignment="1">
      <alignment horizontal="right" vertical="center" shrinkToFit="1"/>
    </xf>
    <xf numFmtId="0" fontId="96" fillId="0" borderId="165" xfId="6" applyFont="1" applyBorder="1" applyAlignment="1">
      <alignment horizontal="center" vertical="center" shrinkToFit="1"/>
    </xf>
    <xf numFmtId="0" fontId="96" fillId="0" borderId="115" xfId="6" applyFont="1" applyBorder="1" applyAlignment="1">
      <alignment horizontal="center" vertical="center" shrinkToFit="1"/>
    </xf>
    <xf numFmtId="3" fontId="52" fillId="0" borderId="114" xfId="6" applyNumberFormat="1" applyFont="1" applyBorder="1" applyAlignment="1">
      <alignment vertical="center" shrinkToFit="1"/>
    </xf>
    <xf numFmtId="0" fontId="96" fillId="0" borderId="166" xfId="6" applyFont="1" applyBorder="1" applyAlignment="1">
      <alignment horizontal="center" vertical="center" shrinkToFit="1"/>
    </xf>
    <xf numFmtId="0" fontId="96" fillId="0" borderId="167" xfId="6" applyFont="1" applyBorder="1" applyAlignment="1">
      <alignment horizontal="center" vertical="center" shrinkToFit="1"/>
    </xf>
    <xf numFmtId="0" fontId="96" fillId="0" borderId="168" xfId="6" applyFont="1" applyBorder="1" applyAlignment="1">
      <alignment horizontal="center" vertical="center" shrinkToFit="1"/>
    </xf>
    <xf numFmtId="3" fontId="52" fillId="0" borderId="169" xfId="6" applyNumberFormat="1" applyFont="1" applyBorder="1" applyAlignment="1">
      <alignment vertical="center" shrinkToFit="1"/>
    </xf>
    <xf numFmtId="0" fontId="96" fillId="0" borderId="169" xfId="6" applyFont="1" applyBorder="1" applyAlignment="1">
      <alignment horizontal="center" vertical="center" shrinkToFit="1"/>
    </xf>
    <xf numFmtId="3" fontId="52" fillId="0" borderId="156" xfId="6" applyNumberFormat="1" applyFont="1" applyBorder="1" applyAlignment="1">
      <alignment vertical="center" shrinkToFit="1"/>
    </xf>
    <xf numFmtId="0" fontId="96" fillId="0" borderId="155" xfId="6" applyFont="1" applyBorder="1" applyAlignment="1">
      <alignment horizontal="center" vertical="center" shrinkToFit="1"/>
    </xf>
    <xf numFmtId="3" fontId="52" fillId="0" borderId="158" xfId="6" applyNumberFormat="1" applyFont="1" applyBorder="1" applyAlignment="1">
      <alignment horizontal="right" vertical="center" shrinkToFit="1"/>
    </xf>
    <xf numFmtId="0" fontId="96" fillId="0" borderId="170" xfId="6" applyFont="1" applyBorder="1" applyAlignment="1">
      <alignment horizontal="center" vertical="center" shrinkToFit="1"/>
    </xf>
    <xf numFmtId="0" fontId="97" fillId="0" borderId="151" xfId="6" applyFont="1" applyBorder="1">
      <alignment vertical="center"/>
    </xf>
    <xf numFmtId="0" fontId="97" fillId="0" borderId="153" xfId="6" applyFont="1" applyBorder="1">
      <alignment vertical="center"/>
    </xf>
    <xf numFmtId="3" fontId="52" fillId="0" borderId="173" xfId="6" applyNumberFormat="1" applyFont="1" applyBorder="1" applyAlignment="1">
      <alignment vertical="center" shrinkToFit="1"/>
    </xf>
    <xf numFmtId="0" fontId="98" fillId="0" borderId="172" xfId="6" applyFont="1" applyBorder="1" applyAlignment="1">
      <alignment horizontal="center" vertical="center" shrinkToFit="1"/>
    </xf>
    <xf numFmtId="3" fontId="52" fillId="0" borderId="174" xfId="6" applyNumberFormat="1" applyFont="1" applyBorder="1" applyAlignment="1">
      <alignment vertical="center" shrinkToFit="1"/>
    </xf>
    <xf numFmtId="0" fontId="98" fillId="0" borderId="173" xfId="6" applyFont="1" applyBorder="1" applyAlignment="1">
      <alignment horizontal="center" vertical="center" shrinkToFit="1"/>
    </xf>
    <xf numFmtId="3" fontId="52" fillId="0" borderId="174" xfId="6" applyNumberFormat="1" applyFont="1" applyBorder="1" applyAlignment="1">
      <alignment horizontal="right" vertical="center" shrinkToFit="1"/>
    </xf>
    <xf numFmtId="0" fontId="98" fillId="0" borderId="175" xfId="6" applyFont="1" applyBorder="1" applyAlignment="1">
      <alignment horizontal="center" vertical="center" shrinkToFit="1"/>
    </xf>
    <xf numFmtId="3" fontId="5" fillId="0" borderId="0" xfId="6" applyNumberFormat="1" applyFont="1">
      <alignment vertical="center"/>
    </xf>
    <xf numFmtId="190" fontId="7" fillId="0" borderId="0" xfId="7" applyFont="1">
      <alignment vertical="center"/>
    </xf>
    <xf numFmtId="0" fontId="96" fillId="0" borderId="14" xfId="6" applyFont="1" applyBorder="1" applyAlignment="1">
      <alignment horizontal="center" vertical="center" shrinkToFit="1"/>
    </xf>
    <xf numFmtId="0" fontId="96" fillId="0" borderId="14" xfId="6" quotePrefix="1" applyFont="1" applyBorder="1" applyAlignment="1">
      <alignment horizontal="center" vertical="center" shrinkToFit="1"/>
    </xf>
    <xf numFmtId="0" fontId="96" fillId="0" borderId="181" xfId="6" applyFont="1" applyBorder="1" applyAlignment="1">
      <alignment horizontal="center" vertical="center" shrinkToFit="1"/>
    </xf>
    <xf numFmtId="0" fontId="96" fillId="0" borderId="181" xfId="6" applyFont="1" applyBorder="1" applyAlignment="1">
      <alignment vertical="center" shrinkToFit="1"/>
    </xf>
    <xf numFmtId="191" fontId="52" fillId="0" borderId="12" xfId="6" applyNumberFormat="1" applyFont="1" applyBorder="1" applyAlignment="1" applyProtection="1">
      <alignment vertical="center" shrinkToFit="1"/>
      <protection locked="0"/>
    </xf>
    <xf numFmtId="0" fontId="96" fillId="0" borderId="12" xfId="6" applyFont="1" applyBorder="1" applyAlignment="1">
      <alignment horizontal="center" vertical="center" shrinkToFit="1"/>
    </xf>
    <xf numFmtId="0" fontId="96" fillId="0" borderId="130" xfId="6" applyFont="1" applyBorder="1" applyAlignment="1">
      <alignment horizontal="center" vertical="center" shrinkToFit="1"/>
    </xf>
    <xf numFmtId="0" fontId="0" fillId="0" borderId="0" xfId="8" applyFont="1">
      <alignment vertical="center"/>
    </xf>
    <xf numFmtId="0" fontId="7" fillId="0" borderId="0" xfId="6" applyAlignment="1">
      <alignment horizontal="center" vertical="center"/>
    </xf>
    <xf numFmtId="3" fontId="52" fillId="0" borderId="9" xfId="6" applyNumberFormat="1" applyFont="1" applyBorder="1" applyAlignment="1">
      <alignment vertical="center" shrinkToFit="1"/>
    </xf>
    <xf numFmtId="0" fontId="96" fillId="0" borderId="9" xfId="6" applyFont="1" applyBorder="1" applyAlignment="1">
      <alignment horizontal="center" vertical="center" shrinkToFit="1"/>
    </xf>
    <xf numFmtId="3" fontId="52" fillId="0" borderId="9" xfId="6" applyNumberFormat="1" applyFont="1" applyBorder="1" applyAlignment="1">
      <alignment horizontal="right" vertical="center" shrinkToFit="1"/>
    </xf>
    <xf numFmtId="0" fontId="96" fillId="0" borderId="179" xfId="6" applyFont="1" applyBorder="1" applyAlignment="1">
      <alignment horizontal="center" vertical="center" shrinkToFit="1"/>
    </xf>
    <xf numFmtId="191" fontId="7" fillId="0" borderId="0" xfId="6" applyNumberFormat="1">
      <alignment vertical="center"/>
    </xf>
    <xf numFmtId="38" fontId="7" fillId="0" borderId="0" xfId="9" applyFont="1">
      <alignment vertical="center"/>
    </xf>
    <xf numFmtId="191" fontId="52" fillId="0" borderId="9" xfId="6" applyNumberFormat="1" applyFont="1" applyBorder="1" applyAlignment="1" applyProtection="1">
      <alignment vertical="center" shrinkToFit="1"/>
      <protection locked="0"/>
    </xf>
    <xf numFmtId="3" fontId="52" fillId="0" borderId="182" xfId="6" applyNumberFormat="1" applyFont="1" applyBorder="1" applyAlignment="1">
      <alignment vertical="center" shrinkToFit="1"/>
    </xf>
    <xf numFmtId="0" fontId="96" fillId="0" borderId="182" xfId="6" applyFont="1" applyBorder="1" applyAlignment="1">
      <alignment horizontal="center" vertical="center" shrinkToFit="1"/>
    </xf>
    <xf numFmtId="0" fontId="96" fillId="0" borderId="183" xfId="6" applyFont="1" applyBorder="1" applyAlignment="1">
      <alignment horizontal="center" vertical="center" shrinkToFit="1"/>
    </xf>
    <xf numFmtId="0" fontId="93" fillId="0" borderId="151" xfId="6" applyFont="1" applyBorder="1">
      <alignment vertical="center"/>
    </xf>
    <xf numFmtId="0" fontId="93" fillId="0" borderId="153" xfId="6" applyFont="1" applyBorder="1">
      <alignment vertical="center"/>
    </xf>
    <xf numFmtId="0" fontId="102" fillId="0" borderId="0" xfId="6" applyFont="1" applyAlignment="1">
      <alignment horizontal="center" vertical="center"/>
    </xf>
    <xf numFmtId="0" fontId="100" fillId="0" borderId="0" xfId="6" applyFont="1" applyAlignment="1">
      <alignment horizontal="left" vertical="center"/>
    </xf>
    <xf numFmtId="179" fontId="54" fillId="3" borderId="68" xfId="0" applyNumberFormat="1" applyFont="1" applyFill="1" applyBorder="1" applyAlignment="1" applyProtection="1">
      <alignment horizontal="center" vertical="center" shrinkToFit="1"/>
      <protection locked="0"/>
    </xf>
    <xf numFmtId="182" fontId="27" fillId="0" borderId="22" xfId="0" applyNumberFormat="1" applyFont="1" applyBorder="1" applyAlignment="1">
      <alignment horizontal="center" vertical="center"/>
    </xf>
    <xf numFmtId="180" fontId="54" fillId="3" borderId="22" xfId="0" applyNumberFormat="1" applyFont="1" applyFill="1" applyBorder="1" applyAlignment="1" applyProtection="1">
      <alignment horizontal="center" vertical="center" shrinkToFit="1"/>
      <protection locked="0"/>
    </xf>
    <xf numFmtId="178" fontId="54" fillId="3" borderId="34" xfId="0" applyNumberFormat="1" applyFont="1" applyFill="1" applyBorder="1" applyAlignment="1" applyProtection="1">
      <alignment horizontal="center" vertical="center" shrinkToFit="1"/>
      <protection locked="0"/>
    </xf>
    <xf numFmtId="178" fontId="49" fillId="0" borderId="21" xfId="0" applyNumberFormat="1" applyFont="1" applyBorder="1">
      <alignment vertical="center"/>
    </xf>
    <xf numFmtId="0" fontId="29" fillId="0" borderId="188" xfId="0" applyFont="1" applyBorder="1" applyAlignment="1">
      <alignment horizontal="center" vertical="center"/>
    </xf>
    <xf numFmtId="0" fontId="36" fillId="0" borderId="189" xfId="0" applyFont="1" applyBorder="1" applyAlignment="1">
      <alignment horizontal="center" vertical="center" shrinkToFit="1"/>
    </xf>
    <xf numFmtId="0" fontId="96" fillId="0" borderId="127" xfId="6" applyFont="1" applyBorder="1" applyAlignment="1">
      <alignment horizontal="center" vertical="center" wrapText="1" shrinkToFit="1"/>
    </xf>
    <xf numFmtId="0" fontId="96" fillId="0" borderId="184" xfId="6" applyFont="1" applyBorder="1" applyAlignment="1">
      <alignment horizontal="center" vertical="center" shrinkToFit="1"/>
    </xf>
    <xf numFmtId="0" fontId="96" fillId="0" borderId="193" xfId="6" applyFont="1" applyBorder="1" applyAlignment="1">
      <alignment horizontal="center" vertical="center" wrapText="1" shrinkToFit="1"/>
    </xf>
    <xf numFmtId="179" fontId="41" fillId="0" borderId="0" xfId="0" applyNumberFormat="1" applyFont="1" applyAlignment="1">
      <alignment horizontal="left" vertical="center" wrapText="1"/>
    </xf>
    <xf numFmtId="3" fontId="102" fillId="0" borderId="0" xfId="6" applyNumberFormat="1" applyFont="1" applyAlignment="1">
      <alignment horizontal="center" vertical="center"/>
    </xf>
    <xf numFmtId="192" fontId="26" fillId="0" borderId="57" xfId="0" applyNumberFormat="1" applyFont="1" applyBorder="1" applyAlignment="1">
      <alignment horizontal="center" vertical="center"/>
    </xf>
    <xf numFmtId="192" fontId="26" fillId="0" borderId="69" xfId="0" applyNumberFormat="1" applyFont="1" applyBorder="1" applyAlignment="1">
      <alignment horizontal="center" vertical="center"/>
    </xf>
    <xf numFmtId="192" fontId="54" fillId="0" borderId="66" xfId="0" applyNumberFormat="1" applyFont="1" applyBorder="1" applyAlignment="1">
      <alignment horizontal="center" vertical="center" wrapText="1"/>
    </xf>
    <xf numFmtId="192" fontId="54" fillId="0" borderId="32" xfId="0" applyNumberFormat="1" applyFont="1" applyBorder="1" applyAlignment="1">
      <alignment horizontal="center" vertical="center"/>
    </xf>
    <xf numFmtId="0" fontId="0" fillId="0" borderId="7" xfId="0" applyBorder="1" applyProtection="1">
      <alignment vertical="center"/>
      <protection locked="0"/>
    </xf>
    <xf numFmtId="0" fontId="7" fillId="0" borderId="9" xfId="6" applyBorder="1">
      <alignment vertical="center"/>
    </xf>
    <xf numFmtId="0" fontId="5" fillId="0" borderId="9" xfId="6" applyFont="1" applyBorder="1">
      <alignment vertical="center"/>
    </xf>
    <xf numFmtId="0" fontId="7" fillId="0" borderId="9" xfId="6" applyBorder="1" applyAlignment="1">
      <alignment horizontal="center" vertical="center"/>
    </xf>
    <xf numFmtId="3" fontId="103" fillId="0" borderId="0" xfId="6" applyNumberFormat="1" applyFont="1" applyAlignment="1">
      <alignment horizontal="center" vertical="center" shrinkToFit="1"/>
    </xf>
    <xf numFmtId="183" fontId="9" fillId="0" borderId="0" xfId="0" applyNumberFormat="1" applyFont="1" applyAlignment="1">
      <alignment horizontal="center" vertical="center"/>
    </xf>
    <xf numFmtId="179" fontId="5" fillId="0" borderId="0" xfId="0" applyNumberFormat="1" applyFont="1" applyAlignment="1">
      <alignment horizontal="right" vertical="center" wrapText="1"/>
    </xf>
    <xf numFmtId="179" fontId="41" fillId="0" borderId="0" xfId="0" applyNumberFormat="1" applyFont="1" applyAlignment="1">
      <alignment vertical="center" wrapText="1"/>
    </xf>
    <xf numFmtId="0" fontId="54" fillId="0" borderId="0" xfId="0" applyFont="1" applyAlignment="1">
      <alignment horizontal="left" vertical="center" wrapText="1"/>
    </xf>
    <xf numFmtId="0" fontId="9" fillId="5" borderId="0" xfId="0" applyFont="1" applyFill="1" applyAlignment="1">
      <alignment horizontal="center" vertical="center"/>
    </xf>
    <xf numFmtId="180" fontId="7" fillId="0" borderId="9" xfId="6" applyNumberFormat="1" applyBorder="1">
      <alignment vertical="center"/>
    </xf>
    <xf numFmtId="180" fontId="37" fillId="0" borderId="72" xfId="0" applyNumberFormat="1" applyFont="1" applyBorder="1" applyAlignment="1" applyProtection="1">
      <alignment vertical="center" shrinkToFit="1"/>
      <protection locked="0"/>
    </xf>
    <xf numFmtId="180" fontId="37" fillId="0" borderId="53" xfId="0" applyNumberFormat="1" applyFont="1" applyBorder="1" applyAlignment="1">
      <alignment vertical="center" shrinkToFit="1"/>
    </xf>
    <xf numFmtId="180" fontId="37" fillId="0" borderId="65" xfId="0" applyNumberFormat="1" applyFont="1" applyBorder="1" applyAlignment="1" applyProtection="1">
      <alignment vertical="center" shrinkToFit="1"/>
      <protection locked="0"/>
    </xf>
    <xf numFmtId="180" fontId="37" fillId="8" borderId="42" xfId="0" applyNumberFormat="1" applyFont="1" applyFill="1" applyBorder="1" applyAlignment="1">
      <alignment vertical="center" shrinkToFit="1"/>
    </xf>
    <xf numFmtId="0" fontId="41" fillId="0" borderId="43" xfId="0" applyFont="1" applyBorder="1" applyAlignment="1" applyProtection="1">
      <alignment horizontal="center" vertical="center" shrinkToFit="1"/>
      <protection locked="0"/>
    </xf>
    <xf numFmtId="0" fontId="0" fillId="0" borderId="9" xfId="0" applyBorder="1">
      <alignment vertical="center"/>
    </xf>
    <xf numFmtId="0" fontId="96" fillId="0" borderId="194" xfId="10" applyNumberFormat="1" applyFont="1" applyBorder="1" applyAlignment="1">
      <alignment horizontal="center" vertical="center"/>
    </xf>
    <xf numFmtId="0" fontId="96" fillId="0" borderId="179" xfId="10" applyNumberFormat="1" applyFont="1" applyBorder="1" applyAlignment="1">
      <alignment horizontal="center" vertical="center"/>
    </xf>
    <xf numFmtId="0" fontId="96" fillId="0" borderId="183" xfId="10" applyNumberFormat="1" applyFont="1" applyBorder="1" applyAlignment="1">
      <alignment horizontal="center" vertical="center"/>
    </xf>
    <xf numFmtId="180" fontId="0" fillId="0" borderId="0" xfId="0" applyNumberFormat="1" applyFill="1" applyBorder="1">
      <alignment vertical="center"/>
    </xf>
    <xf numFmtId="193" fontId="0" fillId="0" borderId="0" xfId="0" applyNumberFormat="1">
      <alignment vertical="center"/>
    </xf>
    <xf numFmtId="194" fontId="0" fillId="0" borderId="9" xfId="0" applyNumberFormat="1" applyBorder="1">
      <alignment vertical="center"/>
    </xf>
    <xf numFmtId="0" fontId="20" fillId="0" borderId="0" xfId="0" applyFont="1" applyBorder="1" applyAlignment="1">
      <alignment vertical="center" shrinkToFit="1"/>
    </xf>
    <xf numFmtId="0" fontId="19" fillId="0" borderId="0" xfId="0" applyFont="1" applyBorder="1" applyAlignment="1">
      <alignment horizontal="center" vertical="center"/>
    </xf>
    <xf numFmtId="0" fontId="37"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pplyProtection="1">
      <alignment vertical="center" shrinkToFit="1"/>
      <protection locked="0"/>
    </xf>
    <xf numFmtId="195" fontId="108" fillId="0" borderId="0" xfId="6" applyNumberFormat="1" applyFont="1">
      <alignment vertical="center"/>
    </xf>
    <xf numFmtId="0" fontId="108" fillId="0" borderId="0" xfId="9" applyNumberFormat="1" applyFont="1">
      <alignment vertical="center"/>
    </xf>
    <xf numFmtId="195" fontId="108" fillId="0" borderId="0" xfId="9" applyNumberFormat="1" applyFont="1">
      <alignment vertical="center"/>
    </xf>
    <xf numFmtId="3" fontId="7" fillId="0" borderId="0" xfId="6" applyNumberFormat="1">
      <alignment vertical="center"/>
    </xf>
    <xf numFmtId="0" fontId="95" fillId="0" borderId="181" xfId="6" applyFont="1" applyBorder="1" applyAlignment="1">
      <alignment horizontal="center" vertical="center" shrinkToFit="1"/>
    </xf>
    <xf numFmtId="0" fontId="95" fillId="0" borderId="199" xfId="6" applyFont="1" applyBorder="1" applyAlignment="1">
      <alignment horizontal="center" vertical="center" shrinkToFit="1"/>
    </xf>
    <xf numFmtId="0" fontId="95" fillId="0" borderId="200" xfId="6" applyFont="1" applyBorder="1" applyAlignment="1">
      <alignment horizontal="center" vertical="center" shrinkToFit="1"/>
    </xf>
    <xf numFmtId="0" fontId="95" fillId="0" borderId="198" xfId="6" applyFont="1" applyBorder="1" applyAlignment="1">
      <alignment horizontal="center" vertical="center" shrinkToFit="1"/>
    </xf>
    <xf numFmtId="0" fontId="108" fillId="0" borderId="152" xfId="6" applyFont="1" applyBorder="1" applyAlignment="1">
      <alignment horizontal="center" vertical="center"/>
    </xf>
    <xf numFmtId="0" fontId="108" fillId="0" borderId="181" xfId="6" applyFont="1" applyBorder="1" applyAlignment="1">
      <alignment horizontal="center" vertical="center"/>
    </xf>
    <xf numFmtId="0" fontId="108" fillId="0" borderId="201" xfId="6" applyFont="1" applyBorder="1" applyAlignment="1">
      <alignment horizontal="center" vertical="center"/>
    </xf>
    <xf numFmtId="0" fontId="108" fillId="0" borderId="169" xfId="6" applyFont="1" applyBorder="1" applyAlignment="1">
      <alignment horizontal="center" vertical="center"/>
    </xf>
    <xf numFmtId="0" fontId="108" fillId="0" borderId="155" xfId="6" applyFont="1" applyBorder="1" applyAlignment="1">
      <alignment horizontal="center" vertical="center"/>
    </xf>
    <xf numFmtId="0" fontId="95" fillId="0" borderId="202" xfId="6" applyFont="1" applyBorder="1" applyAlignment="1">
      <alignment horizontal="center" vertical="center" shrinkToFit="1"/>
    </xf>
    <xf numFmtId="0" fontId="95" fillId="0" borderId="203" xfId="6" applyFont="1" applyBorder="1" applyAlignment="1">
      <alignment horizontal="center" vertical="center" shrinkToFit="1"/>
    </xf>
    <xf numFmtId="196" fontId="108" fillId="0" borderId="152" xfId="6" applyNumberFormat="1" applyFont="1" applyBorder="1" applyAlignment="1">
      <alignment horizontal="center" vertical="center"/>
    </xf>
    <xf numFmtId="197" fontId="108" fillId="0" borderId="158" xfId="6" applyNumberFormat="1" applyFont="1" applyBorder="1" applyAlignment="1">
      <alignment horizontal="center" vertical="center"/>
    </xf>
    <xf numFmtId="0" fontId="0" fillId="0" borderId="0" xfId="0" applyBorder="1" applyAlignment="1">
      <alignment horizontal="left" vertical="center" indent="1" shrinkToFit="1"/>
    </xf>
    <xf numFmtId="0" fontId="36" fillId="0" borderId="0"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shrinkToFit="1"/>
      <protection locked="0"/>
    </xf>
    <xf numFmtId="0" fontId="37" fillId="0" borderId="42" xfId="0" applyFont="1" applyBorder="1" applyAlignment="1" applyProtection="1">
      <alignment horizontal="left" vertical="center" shrinkToFit="1"/>
      <protection locked="0"/>
    </xf>
    <xf numFmtId="3" fontId="7" fillId="0" borderId="9" xfId="6" applyNumberFormat="1" applyBorder="1">
      <alignment vertical="center"/>
    </xf>
    <xf numFmtId="38" fontId="7" fillId="0" borderId="9" xfId="9" applyFont="1" applyBorder="1">
      <alignment vertical="center"/>
    </xf>
    <xf numFmtId="176" fontId="16" fillId="0" borderId="0" xfId="0" applyNumberFormat="1" applyFont="1" applyFill="1" applyAlignment="1" applyProtection="1">
      <alignment vertical="center" shrinkToFit="1"/>
      <protection locked="0"/>
    </xf>
    <xf numFmtId="49" fontId="112" fillId="9" borderId="9" xfId="0" applyNumberFormat="1" applyFont="1" applyFill="1" applyBorder="1" applyAlignment="1">
      <alignment horizontal="center" vertical="center"/>
    </xf>
    <xf numFmtId="49" fontId="16" fillId="0" borderId="9" xfId="0" applyNumberFormat="1" applyFont="1" applyBorder="1" applyAlignment="1">
      <alignment horizontal="center" vertical="center"/>
    </xf>
    <xf numFmtId="49" fontId="112" fillId="9" borderId="9" xfId="0" applyNumberFormat="1" applyFont="1" applyFill="1" applyBorder="1" applyAlignment="1">
      <alignment vertical="center"/>
    </xf>
    <xf numFmtId="49" fontId="113" fillId="9" borderId="9" xfId="0" applyNumberFormat="1" applyFont="1" applyFill="1" applyBorder="1" applyAlignment="1">
      <alignment vertical="center"/>
    </xf>
    <xf numFmtId="49" fontId="112" fillId="10" borderId="9" xfId="0" applyNumberFormat="1" applyFont="1" applyFill="1" applyBorder="1" applyAlignment="1">
      <alignment vertical="center" wrapText="1"/>
    </xf>
    <xf numFmtId="0" fontId="7" fillId="0" borderId="9" xfId="4" applyNumberFormat="1" applyBorder="1"/>
    <xf numFmtId="0" fontId="50" fillId="0" borderId="9" xfId="0" applyNumberFormat="1" applyFont="1" applyBorder="1" applyAlignment="1">
      <alignment horizontal="center" vertical="center"/>
    </xf>
    <xf numFmtId="0" fontId="100" fillId="9" borderId="9" xfId="0" applyNumberFormat="1" applyFont="1" applyFill="1" applyBorder="1" applyAlignment="1">
      <alignment vertical="center"/>
    </xf>
    <xf numFmtId="0" fontId="109" fillId="9" borderId="9" xfId="0" applyNumberFormat="1" applyFont="1" applyFill="1" applyBorder="1" applyAlignment="1">
      <alignment vertical="center"/>
    </xf>
    <xf numFmtId="0" fontId="110" fillId="10" borderId="9" xfId="0" applyNumberFormat="1" applyFont="1" applyFill="1" applyBorder="1" applyAlignment="1">
      <alignment horizontal="center" vertical="center"/>
    </xf>
    <xf numFmtId="0" fontId="7" fillId="0" borderId="0" xfId="4" applyBorder="1" applyAlignment="1">
      <alignment vertical="center"/>
    </xf>
    <xf numFmtId="0" fontId="25" fillId="0" borderId="0" xfId="4" applyFont="1" applyBorder="1" applyAlignment="1">
      <alignment vertical="center"/>
    </xf>
    <xf numFmtId="179" fontId="7" fillId="0" borderId="0" xfId="4" applyNumberFormat="1" applyBorder="1" applyAlignment="1">
      <alignment vertical="center"/>
    </xf>
    <xf numFmtId="179" fontId="54" fillId="0" borderId="52" xfId="0" applyNumberFormat="1" applyFont="1" applyBorder="1" applyAlignment="1" applyProtection="1">
      <alignment horizontal="center" vertical="center" shrinkToFit="1"/>
      <protection locked="0"/>
    </xf>
    <xf numFmtId="182" fontId="27" fillId="0" borderId="46" xfId="0" applyNumberFormat="1" applyFont="1" applyBorder="1" applyAlignment="1">
      <alignment horizontal="center" vertical="center"/>
    </xf>
    <xf numFmtId="0" fontId="27" fillId="3" borderId="44" xfId="0" applyFont="1" applyFill="1" applyBorder="1" applyAlignment="1" applyProtection="1">
      <alignment horizontal="center" vertical="center" wrapText="1"/>
      <protection locked="0"/>
    </xf>
    <xf numFmtId="0" fontId="27" fillId="3" borderId="45" xfId="0" applyFont="1" applyFill="1" applyBorder="1" applyAlignment="1" applyProtection="1">
      <alignment horizontal="center" vertical="center" wrapText="1"/>
      <protection locked="0"/>
    </xf>
    <xf numFmtId="0" fontId="27" fillId="3" borderId="46" xfId="0" applyFont="1" applyFill="1" applyBorder="1" applyAlignment="1" applyProtection="1">
      <alignment horizontal="center" vertical="center" wrapText="1"/>
      <protection locked="0"/>
    </xf>
    <xf numFmtId="0" fontId="87" fillId="6" borderId="95" xfId="0" applyFont="1" applyFill="1" applyBorder="1" applyAlignment="1" applyProtection="1">
      <alignment horizontal="center" vertical="center" shrinkToFit="1"/>
      <protection locked="0"/>
    </xf>
    <xf numFmtId="0" fontId="7" fillId="0" borderId="3" xfId="4" applyBorder="1" applyAlignment="1">
      <alignment shrinkToFit="1"/>
    </xf>
    <xf numFmtId="0" fontId="7" fillId="0" borderId="0" xfId="4" applyAlignment="1">
      <alignment shrinkToFit="1"/>
    </xf>
    <xf numFmtId="0" fontId="7" fillId="0" borderId="15" xfId="4" applyBorder="1" applyAlignment="1">
      <alignment shrinkToFit="1"/>
    </xf>
    <xf numFmtId="0" fontId="7" fillId="0" borderId="12" xfId="4" applyBorder="1" applyAlignment="1">
      <alignment shrinkToFit="1"/>
    </xf>
    <xf numFmtId="0" fontId="7" fillId="0" borderId="4" xfId="4" applyBorder="1" applyAlignment="1">
      <alignment shrinkToFit="1"/>
    </xf>
    <xf numFmtId="0" fontId="7" fillId="0" borderId="11" xfId="4" applyBorder="1" applyAlignment="1">
      <alignment shrinkToFit="1"/>
    </xf>
    <xf numFmtId="0" fontId="7" fillId="0" borderId="5" xfId="4" applyBorder="1" applyAlignment="1">
      <alignment shrinkToFit="1"/>
    </xf>
    <xf numFmtId="0" fontId="7" fillId="0" borderId="10" xfId="4" applyBorder="1" applyAlignment="1">
      <alignment shrinkToFit="1"/>
    </xf>
    <xf numFmtId="0" fontId="7" fillId="0" borderId="5" xfId="4" applyBorder="1"/>
    <xf numFmtId="0" fontId="7" fillId="0" borderId="8" xfId="4" applyBorder="1"/>
    <xf numFmtId="0" fontId="5" fillId="0" borderId="5" xfId="4" applyFont="1" applyBorder="1" applyAlignment="1">
      <alignment shrinkToFit="1"/>
    </xf>
    <xf numFmtId="0" fontId="5" fillId="0" borderId="8" xfId="4" applyFont="1" applyBorder="1" applyAlignment="1">
      <alignment shrinkToFit="1"/>
    </xf>
    <xf numFmtId="0" fontId="5" fillId="0" borderId="9" xfId="4" applyFont="1" applyBorder="1" applyAlignment="1">
      <alignment shrinkToFit="1"/>
    </xf>
    <xf numFmtId="0" fontId="5" fillId="0" borderId="0" xfId="4" applyFont="1"/>
    <xf numFmtId="0" fontId="5" fillId="0" borderId="3" xfId="4" applyFont="1" applyBorder="1" applyAlignment="1">
      <alignment shrinkToFit="1"/>
    </xf>
    <xf numFmtId="0" fontId="5" fillId="0" borderId="0" xfId="4" applyFont="1" applyAlignment="1">
      <alignment shrinkToFit="1"/>
    </xf>
    <xf numFmtId="0" fontId="5" fillId="0" borderId="15" xfId="4" applyFont="1" applyBorder="1" applyAlignment="1">
      <alignment shrinkToFit="1"/>
    </xf>
    <xf numFmtId="0" fontId="7" fillId="0" borderId="0" xfId="4" applyAlignment="1">
      <alignment vertical="center" shrinkToFit="1"/>
    </xf>
    <xf numFmtId="0" fontId="5" fillId="0" borderId="6" xfId="4" applyFont="1" applyBorder="1" applyAlignment="1">
      <alignment shrinkToFit="1"/>
    </xf>
    <xf numFmtId="0" fontId="7" fillId="0" borderId="1" xfId="4" applyBorder="1"/>
    <xf numFmtId="0" fontId="7" fillId="0" borderId="13" xfId="4" applyBorder="1"/>
    <xf numFmtId="0" fontId="7" fillId="0" borderId="6" xfId="4" applyBorder="1"/>
    <xf numFmtId="0" fontId="7" fillId="0" borderId="7" xfId="4" applyBorder="1" applyAlignment="1">
      <alignment vertical="center"/>
    </xf>
    <xf numFmtId="0" fontId="5" fillId="0" borderId="4" xfId="4" applyFont="1" applyBorder="1" applyAlignment="1">
      <alignment shrinkToFit="1"/>
    </xf>
    <xf numFmtId="0" fontId="5" fillId="0" borderId="7" xfId="4" applyFont="1" applyBorder="1" applyAlignment="1">
      <alignment shrinkToFit="1"/>
    </xf>
    <xf numFmtId="0" fontId="5" fillId="0" borderId="12" xfId="4" applyFont="1" applyBorder="1" applyAlignment="1">
      <alignment shrinkToFit="1"/>
    </xf>
    <xf numFmtId="0" fontId="5" fillId="0" borderId="11" xfId="4" applyFont="1" applyBorder="1" applyAlignment="1">
      <alignment shrinkToFit="1"/>
    </xf>
    <xf numFmtId="0" fontId="7" fillId="0" borderId="7" xfId="4" applyBorder="1" applyAlignment="1">
      <alignment vertical="center" shrinkToFit="1"/>
    </xf>
    <xf numFmtId="0" fontId="7" fillId="0" borderId="4" xfId="4" applyBorder="1"/>
    <xf numFmtId="0" fontId="7" fillId="0" borderId="11" xfId="4" applyBorder="1"/>
    <xf numFmtId="0" fontId="5" fillId="0" borderId="3" xfId="4" applyFont="1" applyBorder="1" applyAlignment="1">
      <alignment vertical="center" shrinkToFit="1"/>
    </xf>
    <xf numFmtId="0" fontId="7" fillId="0" borderId="5" xfId="4" applyBorder="1" applyAlignment="1">
      <alignment vertical="center"/>
    </xf>
    <xf numFmtId="0" fontId="7" fillId="0" borderId="8" xfId="4" applyBorder="1" applyAlignment="1">
      <alignment shrinkToFit="1"/>
    </xf>
    <xf numFmtId="0" fontId="7" fillId="0" borderId="9" xfId="4" applyBorder="1" applyAlignment="1">
      <alignment shrinkToFit="1"/>
    </xf>
    <xf numFmtId="0" fontId="115" fillId="0" borderId="39" xfId="0" applyFont="1" applyBorder="1" applyAlignment="1" applyProtection="1">
      <alignment horizontal="left" vertical="center" shrinkToFit="1"/>
      <protection locked="0"/>
    </xf>
    <xf numFmtId="0" fontId="7" fillId="0" borderId="0" xfId="6" applyBorder="1" applyAlignment="1">
      <alignment vertical="center"/>
    </xf>
    <xf numFmtId="0" fontId="7" fillId="0" borderId="0" xfId="6" applyBorder="1">
      <alignment vertical="center"/>
    </xf>
    <xf numFmtId="0" fontId="0" fillId="0" borderId="0" xfId="0" applyBorder="1">
      <alignment vertical="center"/>
    </xf>
    <xf numFmtId="179" fontId="41" fillId="0" borderId="0" xfId="0" applyNumberFormat="1" applyFont="1" applyBorder="1" applyAlignment="1">
      <alignment vertical="center" wrapText="1"/>
    </xf>
    <xf numFmtId="179" fontId="41" fillId="0" borderId="0" xfId="0" applyNumberFormat="1" applyFont="1" applyBorder="1" applyAlignment="1">
      <alignment horizontal="left" vertical="center" wrapText="1"/>
    </xf>
    <xf numFmtId="179" fontId="41" fillId="0" borderId="9" xfId="0" applyNumberFormat="1" applyFont="1" applyBorder="1" applyAlignment="1">
      <alignment horizontal="left" vertical="center" wrapText="1"/>
    </xf>
    <xf numFmtId="0" fontId="54" fillId="3" borderId="19" xfId="0" applyNumberFormat="1" applyFont="1" applyFill="1" applyBorder="1" applyAlignment="1" applyProtection="1">
      <alignment horizontal="center" vertical="center" shrinkToFit="1"/>
      <protection locked="0"/>
    </xf>
    <xf numFmtId="0" fontId="54" fillId="3" borderId="45" xfId="0" applyNumberFormat="1" applyFont="1" applyFill="1" applyBorder="1" applyAlignment="1" applyProtection="1">
      <alignment horizontal="center" vertical="center" shrinkToFit="1"/>
      <protection locked="0"/>
    </xf>
    <xf numFmtId="0" fontId="54" fillId="3" borderId="39" xfId="0" applyNumberFormat="1" applyFont="1" applyFill="1" applyBorder="1" applyAlignment="1" applyProtection="1">
      <alignment horizontal="center" vertical="center" shrinkToFit="1"/>
      <protection locked="0"/>
    </xf>
    <xf numFmtId="0" fontId="45" fillId="0" borderId="19" xfId="0" applyFont="1" applyBorder="1" applyAlignment="1">
      <alignment horizontal="center" vertical="center"/>
    </xf>
    <xf numFmtId="0" fontId="34" fillId="0" borderId="19" xfId="1" applyFont="1" applyBorder="1" applyAlignment="1" applyProtection="1">
      <alignment horizontal="center" vertical="center"/>
      <protection locked="0"/>
    </xf>
    <xf numFmtId="0" fontId="74" fillId="0" borderId="19" xfId="1" applyFont="1" applyBorder="1" applyAlignment="1">
      <alignment horizontal="center" vertical="center"/>
    </xf>
    <xf numFmtId="176" fontId="11" fillId="0" borderId="8" xfId="1" applyNumberFormat="1" applyFont="1" applyBorder="1" applyAlignment="1">
      <alignment horizontal="center" vertical="center"/>
    </xf>
    <xf numFmtId="0" fontId="34" fillId="0" borderId="42" xfId="1" applyFont="1" applyBorder="1" applyAlignment="1" applyProtection="1">
      <alignment horizontal="center" vertical="center" wrapText="1"/>
      <protection locked="0"/>
    </xf>
    <xf numFmtId="0" fontId="34" fillId="0" borderId="45" xfId="1" applyFont="1" applyBorder="1" applyAlignment="1" applyProtection="1">
      <alignment horizontal="center" vertical="center"/>
      <protection locked="0"/>
    </xf>
    <xf numFmtId="0" fontId="34" fillId="0" borderId="39" xfId="1" applyFont="1" applyBorder="1" applyAlignment="1">
      <alignment horizontal="center" vertical="center" shrinkToFit="1"/>
    </xf>
    <xf numFmtId="198" fontId="19" fillId="0" borderId="8" xfId="0" applyNumberFormat="1" applyFont="1" applyBorder="1" applyAlignment="1">
      <alignment horizontal="center" vertical="center"/>
    </xf>
    <xf numFmtId="0" fontId="36" fillId="0" borderId="0" xfId="0" applyFont="1" applyBorder="1" applyAlignment="1" applyProtection="1">
      <alignment horizontal="center" vertical="center" wrapText="1"/>
      <protection locked="0"/>
    </xf>
    <xf numFmtId="0" fontId="45" fillId="0" borderId="0" xfId="0" applyFont="1" applyBorder="1" applyAlignment="1">
      <alignment horizontal="center" vertical="center"/>
    </xf>
    <xf numFmtId="0" fontId="0" fillId="0" borderId="0" xfId="0" applyBorder="1" applyProtection="1">
      <alignment vertical="center"/>
      <protection locked="0"/>
    </xf>
    <xf numFmtId="0" fontId="26" fillId="0" borderId="0" xfId="0" applyFont="1" applyBorder="1" applyProtection="1">
      <alignment vertical="center"/>
      <protection locked="0"/>
    </xf>
    <xf numFmtId="0" fontId="81" fillId="0" borderId="0" xfId="0" applyFont="1" applyBorder="1" applyAlignment="1">
      <alignment horizontal="center" vertical="center" wrapText="1" shrinkToFit="1"/>
    </xf>
    <xf numFmtId="0" fontId="0" fillId="0" borderId="0" xfId="0" applyBorder="1" applyAlignment="1">
      <alignment horizontal="center" vertical="center"/>
    </xf>
    <xf numFmtId="198" fontId="19" fillId="0" borderId="0" xfId="0" applyNumberFormat="1" applyFont="1" applyBorder="1" applyAlignment="1">
      <alignment horizontal="center" vertical="center"/>
    </xf>
    <xf numFmtId="0" fontId="19" fillId="0" borderId="0" xfId="0" applyFont="1" applyBorder="1" applyAlignment="1" applyProtection="1">
      <alignment horizontal="left" vertical="center" indent="1"/>
      <protection locked="0"/>
    </xf>
    <xf numFmtId="0" fontId="36" fillId="0" borderId="0" xfId="0" applyFont="1" applyBorder="1" applyAlignment="1">
      <alignment horizontal="center" vertical="center" shrinkToFit="1"/>
    </xf>
    <xf numFmtId="0" fontId="85" fillId="0" borderId="0" xfId="0" applyFont="1" applyBorder="1" applyAlignment="1">
      <alignment horizontal="left" vertical="center"/>
    </xf>
    <xf numFmtId="0" fontId="32" fillId="0" borderId="0" xfId="0" applyFont="1" applyBorder="1" applyAlignment="1">
      <alignment vertical="center" wrapText="1"/>
    </xf>
    <xf numFmtId="0" fontId="32" fillId="0" borderId="0" xfId="0" applyFont="1" applyBorder="1">
      <alignment vertical="center"/>
    </xf>
    <xf numFmtId="0" fontId="82" fillId="0" borderId="0" xfId="0" applyFont="1" applyBorder="1">
      <alignment vertical="center"/>
    </xf>
    <xf numFmtId="0" fontId="44" fillId="0" borderId="0" xfId="0" applyFont="1" applyBorder="1">
      <alignment vertical="center"/>
    </xf>
    <xf numFmtId="0" fontId="45" fillId="0" borderId="0" xfId="0" applyFont="1" applyBorder="1">
      <alignment vertical="center"/>
    </xf>
    <xf numFmtId="0" fontId="81" fillId="0" borderId="0" xfId="0" applyFont="1" applyBorder="1" applyAlignment="1">
      <alignment horizontal="center" vertical="center"/>
    </xf>
    <xf numFmtId="0" fontId="81" fillId="0" borderId="0" xfId="0" applyFont="1" applyBorder="1" applyAlignment="1">
      <alignment horizontal="center" vertical="top"/>
    </xf>
    <xf numFmtId="0" fontId="81" fillId="0" borderId="0" xfId="0" applyFont="1" applyBorder="1">
      <alignment vertical="center"/>
    </xf>
    <xf numFmtId="0" fontId="81" fillId="0" borderId="0" xfId="0" applyFont="1" applyBorder="1" applyAlignment="1">
      <alignment vertical="top"/>
    </xf>
    <xf numFmtId="0" fontId="36" fillId="0" borderId="0" xfId="0" applyFont="1" applyBorder="1">
      <alignment vertical="center"/>
    </xf>
    <xf numFmtId="0" fontId="37" fillId="0" borderId="34" xfId="0" applyFont="1" applyFill="1" applyBorder="1" applyAlignment="1">
      <alignment horizontal="left" vertical="center" shrinkToFit="1"/>
    </xf>
    <xf numFmtId="0" fontId="37" fillId="0" borderId="19" xfId="0" applyFont="1" applyFill="1" applyBorder="1" applyAlignment="1">
      <alignment horizontal="left" vertical="center" shrinkToFit="1"/>
    </xf>
    <xf numFmtId="0" fontId="36" fillId="0" borderId="0" xfId="0" applyFont="1" applyBorder="1" applyAlignment="1" applyProtection="1">
      <alignment vertical="center" wrapText="1"/>
      <protection locked="0"/>
    </xf>
    <xf numFmtId="0" fontId="7" fillId="0" borderId="0" xfId="4" applyBorder="1" applyAlignment="1">
      <alignment vertical="center" shrinkToFit="1"/>
    </xf>
    <xf numFmtId="0" fontId="91" fillId="0" borderId="0" xfId="6" applyFont="1" applyBorder="1" applyAlignment="1">
      <alignment vertical="center" shrinkToFit="1"/>
    </xf>
    <xf numFmtId="0" fontId="91" fillId="0" borderId="0" xfId="10" applyNumberFormat="1" applyFont="1" applyBorder="1" applyAlignment="1">
      <alignment vertical="center" shrinkToFit="1"/>
    </xf>
    <xf numFmtId="0" fontId="54" fillId="0" borderId="0" xfId="6" applyFont="1" applyBorder="1" applyAlignment="1">
      <alignment vertical="center" shrinkToFi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6" fillId="0" borderId="5" xfId="0" applyFont="1" applyBorder="1" applyAlignment="1" applyProtection="1">
      <alignment horizontal="left" vertical="center" wrapText="1" indent="1"/>
      <protection locked="0"/>
    </xf>
    <xf numFmtId="0" fontId="16" fillId="0" borderId="8" xfId="0" applyFont="1" applyBorder="1" applyAlignment="1" applyProtection="1">
      <alignment horizontal="left" vertical="center" wrapText="1" indent="1"/>
      <protection locked="0"/>
    </xf>
    <xf numFmtId="0" fontId="16" fillId="0" borderId="10" xfId="0" applyFont="1" applyBorder="1" applyAlignment="1" applyProtection="1">
      <alignment horizontal="left" vertical="center" wrapText="1" indent="1"/>
      <protection locked="0"/>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41" fillId="0" borderId="19" xfId="0" applyFont="1" applyBorder="1" applyAlignment="1">
      <alignment horizontal="center" vertical="center" shrinkToFit="1"/>
    </xf>
    <xf numFmtId="0" fontId="41" fillId="0" borderId="37" xfId="0" applyFont="1" applyBorder="1" applyAlignment="1">
      <alignment horizontal="center" vertical="center" shrinkToFit="1"/>
    </xf>
    <xf numFmtId="187" fontId="42" fillId="0" borderId="19" xfId="0" applyNumberFormat="1" applyFont="1" applyBorder="1" applyAlignment="1">
      <alignment horizontal="center" vertical="center" shrinkToFit="1"/>
    </xf>
    <xf numFmtId="187" fontId="42" fillId="0" borderId="37" xfId="0" applyNumberFormat="1"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6" xfId="0" applyFont="1" applyBorder="1" applyAlignment="1">
      <alignment horizontal="center" vertical="center" shrinkToFit="1"/>
    </xf>
    <xf numFmtId="177" fontId="42" fillId="0" borderId="39" xfId="0" applyNumberFormat="1" applyFont="1" applyBorder="1" applyAlignment="1">
      <alignment horizontal="center" vertical="center" shrinkToFit="1"/>
    </xf>
    <xf numFmtId="177" fontId="42" fillId="0" borderId="40" xfId="0" applyNumberFormat="1" applyFont="1" applyBorder="1" applyAlignment="1">
      <alignment horizontal="center" vertical="center" shrinkToFit="1"/>
    </xf>
    <xf numFmtId="0" fontId="33" fillId="0" borderId="53" xfId="0" applyFont="1" applyBorder="1" applyAlignment="1" applyProtection="1">
      <alignment horizontal="center" vertical="center"/>
      <protection locked="0"/>
    </xf>
    <xf numFmtId="177" fontId="17" fillId="0" borderId="38"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177" fontId="17" fillId="0" borderId="59" xfId="0" applyNumberFormat="1" applyFont="1" applyBorder="1" applyAlignment="1">
      <alignment horizontal="center" vertical="center" shrinkToFit="1"/>
    </xf>
    <xf numFmtId="182" fontId="16" fillId="0" borderId="8" xfId="0" applyNumberFormat="1" applyFont="1" applyBorder="1" applyAlignment="1" applyProtection="1">
      <alignment horizontal="center" vertical="center" shrinkToFit="1"/>
      <protection locked="0"/>
    </xf>
    <xf numFmtId="187" fontId="17" fillId="0" borderId="19" xfId="0" applyNumberFormat="1" applyFont="1" applyBorder="1" applyAlignment="1">
      <alignment horizontal="center" vertical="center" shrinkToFit="1"/>
    </xf>
    <xf numFmtId="0" fontId="33" fillId="3" borderId="53" xfId="0" applyFont="1" applyFill="1" applyBorder="1" applyAlignment="1" applyProtection="1">
      <alignment horizontal="center" vertical="center"/>
      <protection locked="0"/>
    </xf>
    <xf numFmtId="187" fontId="42" fillId="0" borderId="29" xfId="0" applyNumberFormat="1" applyFont="1" applyBorder="1" applyAlignment="1">
      <alignment horizontal="center" vertical="center" shrinkToFit="1"/>
    </xf>
    <xf numFmtId="0" fontId="41" fillId="0" borderId="52" xfId="0" applyFont="1" applyBorder="1" applyAlignment="1">
      <alignment horizontal="center" vertical="center" shrinkToFit="1"/>
    </xf>
    <xf numFmtId="177" fontId="42" fillId="0" borderId="56" xfId="0" applyNumberFormat="1"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45" xfId="0" applyFont="1" applyBorder="1" applyAlignment="1">
      <alignment horizontal="center" vertical="center" shrinkToFit="1"/>
    </xf>
    <xf numFmtId="0" fontId="4" fillId="0" borderId="86" xfId="0" applyFont="1" applyBorder="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center" vertical="center"/>
    </xf>
    <xf numFmtId="187" fontId="17" fillId="0" borderId="30" xfId="0" applyNumberFormat="1" applyFont="1" applyBorder="1" applyAlignment="1">
      <alignment horizontal="center" vertical="center" shrinkToFit="1"/>
    </xf>
    <xf numFmtId="0" fontId="18" fillId="0" borderId="44" xfId="0" applyFont="1" applyBorder="1" applyAlignment="1">
      <alignment horizontal="center" vertical="center" shrinkToFit="1"/>
    </xf>
    <xf numFmtId="0" fontId="41" fillId="0" borderId="45" xfId="0" applyFont="1" applyBorder="1" applyAlignment="1">
      <alignment vertical="center" shrinkToFit="1"/>
    </xf>
    <xf numFmtId="187" fontId="18" fillId="0" borderId="30" xfId="0" applyNumberFormat="1" applyFont="1" applyBorder="1" applyAlignment="1" applyProtection="1">
      <alignment horizontal="center" vertical="center" shrinkToFit="1"/>
      <protection locked="0"/>
    </xf>
    <xf numFmtId="187" fontId="18" fillId="0" borderId="19" xfId="0" applyNumberFormat="1" applyFont="1" applyBorder="1" applyAlignment="1" applyProtection="1">
      <alignment horizontal="center" vertical="center" shrinkToFit="1"/>
      <protection locked="0"/>
    </xf>
    <xf numFmtId="0" fontId="18" fillId="0" borderId="45" xfId="0" applyFont="1" applyBorder="1" applyAlignment="1">
      <alignment vertical="center" shrinkToFit="1"/>
    </xf>
    <xf numFmtId="187" fontId="18" fillId="0" borderId="36" xfId="0" applyNumberFormat="1" applyFont="1" applyBorder="1" applyAlignment="1" applyProtection="1">
      <alignment horizontal="center" vertical="center" shrinkToFit="1"/>
      <protection locked="0"/>
    </xf>
    <xf numFmtId="187" fontId="17" fillId="0" borderId="36" xfId="0" applyNumberFormat="1" applyFont="1" applyBorder="1" applyAlignment="1">
      <alignment horizontal="center" vertical="center" shrinkToFit="1"/>
    </xf>
    <xf numFmtId="187" fontId="18" fillId="0" borderId="44" xfId="0" applyNumberFormat="1" applyFont="1" applyBorder="1" applyAlignment="1" applyProtection="1">
      <alignment horizontal="center" vertical="center" shrinkToFit="1"/>
      <protection locked="0"/>
    </xf>
    <xf numFmtId="187" fontId="18" fillId="0" borderId="45" xfId="0" applyNumberFormat="1" applyFont="1" applyBorder="1" applyAlignment="1" applyProtection="1">
      <alignment horizontal="center" vertical="center" shrinkToFit="1"/>
      <protection locked="0"/>
    </xf>
    <xf numFmtId="187" fontId="41" fillId="0" borderId="19" xfId="0" applyNumberFormat="1" applyFont="1" applyBorder="1" applyAlignment="1">
      <alignment horizontal="center" vertical="center" shrinkToFit="1"/>
    </xf>
    <xf numFmtId="187" fontId="41" fillId="0" borderId="37" xfId="0" applyNumberFormat="1" applyFont="1" applyBorder="1" applyAlignment="1">
      <alignment horizontal="center" vertical="center" shrinkToFit="1"/>
    </xf>
    <xf numFmtId="187" fontId="41" fillId="0" borderId="45" xfId="0" applyNumberFormat="1" applyFont="1" applyBorder="1" applyAlignment="1">
      <alignment horizontal="center" vertical="center" shrinkToFit="1"/>
    </xf>
    <xf numFmtId="187" fontId="41" fillId="0" borderId="46" xfId="0" applyNumberFormat="1" applyFont="1" applyBorder="1" applyAlignment="1">
      <alignment horizontal="center" vertical="center" shrinkToFit="1"/>
    </xf>
    <xf numFmtId="0" fontId="16" fillId="0" borderId="73" xfId="0" applyFont="1" applyBorder="1" applyAlignment="1">
      <alignment horizontal="center" vertical="center" wrapText="1"/>
    </xf>
    <xf numFmtId="0" fontId="16" fillId="0" borderId="95" xfId="0" applyFont="1" applyBorder="1" applyAlignment="1">
      <alignment horizontal="center" vertical="center" wrapText="1"/>
    </xf>
    <xf numFmtId="0" fontId="17" fillId="3" borderId="8" xfId="0" applyFont="1" applyFill="1" applyBorder="1" applyAlignment="1" applyProtection="1">
      <alignment horizontal="left" vertical="top" wrapText="1"/>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6" fillId="0" borderId="54" xfId="0" applyFont="1" applyBorder="1" applyAlignment="1">
      <alignment horizontal="center" vertical="center" shrinkToFit="1"/>
    </xf>
    <xf numFmtId="0" fontId="27" fillId="0" borderId="53" xfId="0" applyFont="1" applyBorder="1">
      <alignment vertical="center"/>
    </xf>
    <xf numFmtId="0" fontId="27" fillId="0" borderId="65" xfId="0" applyFont="1" applyBorder="1">
      <alignment vertical="center"/>
    </xf>
    <xf numFmtId="0" fontId="27" fillId="0" borderId="52" xfId="0" applyFont="1" applyBorder="1">
      <alignment vertical="center"/>
    </xf>
    <xf numFmtId="0" fontId="27" fillId="0" borderId="47" xfId="0" applyFont="1" applyBorder="1">
      <alignment vertical="center"/>
    </xf>
    <xf numFmtId="0" fontId="27" fillId="0" borderId="51" xfId="0" applyFont="1" applyBorder="1">
      <alignment vertical="center"/>
    </xf>
    <xf numFmtId="0" fontId="42" fillId="0" borderId="85" xfId="0" applyFont="1" applyBorder="1" applyAlignment="1" applyProtection="1">
      <alignment horizontal="left" vertical="center" indent="1" shrinkToFit="1"/>
      <protection locked="0"/>
    </xf>
    <xf numFmtId="0" fontId="42" fillId="0" borderId="0" xfId="0" applyFont="1" applyAlignment="1" applyProtection="1">
      <alignment horizontal="left" vertical="center" indent="1" shrinkToFit="1"/>
      <protection locked="0"/>
    </xf>
    <xf numFmtId="0" fontId="42" fillId="0" borderId="6" xfId="0" applyFont="1" applyBorder="1" applyAlignment="1" applyProtection="1">
      <alignment horizontal="left" vertical="center" indent="1" shrinkToFit="1"/>
      <protection locked="0"/>
    </xf>
    <xf numFmtId="0" fontId="42" fillId="0" borderId="0" xfId="0" applyFont="1" applyProtection="1">
      <alignment vertical="center"/>
      <protection locked="0"/>
    </xf>
    <xf numFmtId="0" fontId="42" fillId="0" borderId="6" xfId="0" applyFont="1" applyBorder="1" applyProtection="1">
      <alignment vertical="center"/>
      <protection locked="0"/>
    </xf>
    <xf numFmtId="0" fontId="16" fillId="0" borderId="65" xfId="0" applyFont="1" applyBorder="1" applyAlignment="1">
      <alignment horizontal="center" vertical="center"/>
    </xf>
    <xf numFmtId="0" fontId="16" fillId="0" borderId="42" xfId="0" applyFont="1" applyBorder="1" applyAlignment="1">
      <alignment horizontal="center" vertical="center"/>
    </xf>
    <xf numFmtId="0" fontId="16" fillId="0" borderId="51" xfId="0" applyFont="1" applyBorder="1" applyAlignment="1">
      <alignment horizontal="center" vertical="center"/>
    </xf>
    <xf numFmtId="0" fontId="16" fillId="0" borderId="45" xfId="0" applyFont="1" applyBorder="1" applyAlignment="1">
      <alignment horizontal="center" vertical="center"/>
    </xf>
    <xf numFmtId="0" fontId="7" fillId="0" borderId="42" xfId="0" applyFont="1" applyBorder="1" applyAlignment="1" applyProtection="1">
      <alignment horizontal="distributed" vertical="center" indent="4"/>
      <protection locked="0"/>
    </xf>
    <xf numFmtId="0" fontId="7" fillId="0" borderId="54" xfId="0" applyFont="1" applyBorder="1" applyAlignment="1" applyProtection="1">
      <alignment horizontal="distributed" vertical="center" indent="4"/>
      <protection locked="0"/>
    </xf>
    <xf numFmtId="0" fontId="7" fillId="0" borderId="45" xfId="0" applyFont="1" applyBorder="1" applyAlignment="1" applyProtection="1">
      <alignment horizontal="distributed" vertical="center" indent="4"/>
      <protection locked="0"/>
    </xf>
    <xf numFmtId="0" fontId="7" fillId="0" borderId="52" xfId="0" applyFont="1" applyBorder="1" applyAlignment="1" applyProtection="1">
      <alignment horizontal="distributed" vertical="center" indent="4"/>
      <protection locked="0"/>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8" fillId="0" borderId="54" xfId="0" applyFont="1" applyFill="1" applyBorder="1" applyAlignment="1">
      <alignment horizontal="center" vertical="center" wrapText="1" shrinkToFit="1"/>
    </xf>
    <xf numFmtId="0" fontId="18" fillId="0" borderId="53" xfId="0" applyFont="1" applyFill="1" applyBorder="1" applyAlignment="1">
      <alignment horizontal="center" vertical="center" wrapText="1" shrinkToFit="1"/>
    </xf>
    <xf numFmtId="187" fontId="18" fillId="0" borderId="68" xfId="0" applyNumberFormat="1" applyFont="1" applyBorder="1" applyAlignment="1" applyProtection="1">
      <alignment horizontal="center" vertical="center" shrinkToFit="1"/>
      <protection locked="0"/>
    </xf>
    <xf numFmtId="187" fontId="18" fillId="0" borderId="22" xfId="0" applyNumberFormat="1" applyFont="1" applyBorder="1" applyAlignment="1" applyProtection="1">
      <alignment horizontal="center" vertical="center" shrinkToFit="1"/>
      <protection locked="0"/>
    </xf>
    <xf numFmtId="187" fontId="18" fillId="0" borderId="71" xfId="0" applyNumberFormat="1" applyFont="1" applyBorder="1" applyAlignment="1" applyProtection="1">
      <alignment horizontal="center" vertical="center" shrinkToFit="1"/>
      <protection locked="0"/>
    </xf>
    <xf numFmtId="0" fontId="4" fillId="0" borderId="89" xfId="0" applyFont="1" applyBorder="1">
      <alignment vertical="center"/>
    </xf>
    <xf numFmtId="0" fontId="4" fillId="0" borderId="7" xfId="0" applyFont="1" applyBorder="1">
      <alignment vertical="center"/>
    </xf>
    <xf numFmtId="0" fontId="4" fillId="0" borderId="11" xfId="0" applyFont="1" applyBorder="1">
      <alignment vertical="center"/>
    </xf>
    <xf numFmtId="0" fontId="18" fillId="0" borderId="52" xfId="0" applyFont="1" applyBorder="1" applyAlignment="1">
      <alignment horizontal="center" vertical="center" shrinkToFit="1"/>
    </xf>
    <xf numFmtId="177" fontId="17" fillId="0" borderId="40" xfId="0" applyNumberFormat="1" applyFont="1" applyBorder="1" applyAlignment="1">
      <alignment horizontal="center" vertical="center" shrinkToFit="1"/>
    </xf>
    <xf numFmtId="49" fontId="17" fillId="0" borderId="2" xfId="0" applyNumberFormat="1"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91"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92" xfId="0" applyFont="1" applyBorder="1" applyAlignment="1">
      <alignment horizontal="center" vertical="center" shrinkToFit="1"/>
    </xf>
    <xf numFmtId="0" fontId="17" fillId="0" borderId="93" xfId="0" applyFont="1" applyBorder="1" applyAlignment="1">
      <alignment horizontal="center" vertical="center" shrinkToFit="1"/>
    </xf>
    <xf numFmtId="0" fontId="17" fillId="0" borderId="94" xfId="0" applyFont="1" applyBorder="1" applyAlignment="1">
      <alignment horizontal="center" vertical="center" shrinkToFit="1"/>
    </xf>
    <xf numFmtId="0" fontId="7" fillId="0" borderId="75" xfId="0" applyFont="1" applyBorder="1" applyAlignment="1" applyProtection="1">
      <alignment horizontal="distributed" vertical="center" indent="4"/>
      <protection locked="0"/>
    </xf>
    <xf numFmtId="0" fontId="7" fillId="0" borderId="87" xfId="0" applyFont="1" applyBorder="1" applyAlignment="1" applyProtection="1">
      <alignment horizontal="distributed" vertical="center" indent="4"/>
      <protection locked="0"/>
    </xf>
    <xf numFmtId="0" fontId="7" fillId="0" borderId="76" xfId="0" applyFont="1" applyBorder="1" applyAlignment="1" applyProtection="1">
      <alignment horizontal="distributed" vertical="center" indent="4"/>
      <protection locked="0"/>
    </xf>
    <xf numFmtId="0" fontId="7" fillId="0" borderId="89" xfId="0" applyFont="1" applyBorder="1" applyAlignment="1" applyProtection="1">
      <alignment horizontal="distributed" vertical="center" indent="4"/>
      <protection locked="0"/>
    </xf>
    <xf numFmtId="178" fontId="42" fillId="0" borderId="53" xfId="0" applyNumberFormat="1" applyFont="1" applyFill="1" applyBorder="1" applyAlignment="1">
      <alignment horizontal="center" vertical="center" wrapText="1" shrinkToFit="1"/>
    </xf>
    <xf numFmtId="0" fontId="16" fillId="0" borderId="87" xfId="0" applyFont="1" applyBorder="1" applyAlignment="1">
      <alignment horizontal="center" vertical="center" shrinkToFit="1"/>
    </xf>
    <xf numFmtId="0" fontId="27" fillId="0" borderId="2" xfId="0" applyFont="1" applyBorder="1">
      <alignment vertical="center"/>
    </xf>
    <xf numFmtId="0" fontId="27" fillId="0" borderId="88" xfId="0" applyFont="1" applyBorder="1">
      <alignment vertical="center"/>
    </xf>
    <xf numFmtId="0" fontId="27" fillId="0" borderId="89" xfId="0" applyFont="1" applyBorder="1">
      <alignment vertical="center"/>
    </xf>
    <xf numFmtId="0" fontId="27" fillId="0" borderId="7" xfId="0" applyFont="1" applyBorder="1">
      <alignment vertical="center"/>
    </xf>
    <xf numFmtId="0" fontId="27" fillId="0" borderId="90" xfId="0" applyFont="1" applyBorder="1">
      <alignment vertical="center"/>
    </xf>
    <xf numFmtId="49" fontId="17" fillId="0" borderId="2" xfId="0" applyNumberFormat="1" applyFont="1" applyBorder="1" applyAlignment="1" applyProtection="1">
      <alignment horizontal="left" vertical="center" indent="1" shrinkToFit="1"/>
      <protection locked="0"/>
    </xf>
    <xf numFmtId="49" fontId="17" fillId="0" borderId="13" xfId="0" applyNumberFormat="1" applyFont="1" applyBorder="1" applyAlignment="1" applyProtection="1">
      <alignment horizontal="left" vertical="center" indent="1" shrinkToFit="1"/>
      <protection locked="0"/>
    </xf>
    <xf numFmtId="0" fontId="16" fillId="0" borderId="88" xfId="0" applyFont="1" applyBorder="1" applyAlignment="1">
      <alignment horizontal="center" vertical="center"/>
    </xf>
    <xf numFmtId="0" fontId="16" fillId="0" borderId="75" xfId="0" applyFont="1" applyBorder="1" applyAlignment="1">
      <alignment horizontal="center" vertical="center"/>
    </xf>
    <xf numFmtId="0" fontId="16" fillId="0" borderId="90" xfId="0" applyFont="1" applyBorder="1" applyAlignment="1">
      <alignment horizontal="center" vertical="center"/>
    </xf>
    <xf numFmtId="0" fontId="16" fillId="0" borderId="76" xfId="0" applyFont="1" applyBorder="1" applyAlignment="1">
      <alignment horizontal="center" vertical="center"/>
    </xf>
    <xf numFmtId="0" fontId="7" fillId="0" borderId="0" xfId="0" applyFont="1" applyAlignment="1">
      <alignment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66"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7" fillId="0" borderId="65" xfId="0" applyFont="1" applyBorder="1" applyAlignment="1" applyProtection="1">
      <alignment horizontal="left" vertical="center" indent="1" shrinkToFit="1"/>
      <protection locked="0"/>
    </xf>
    <xf numFmtId="0" fontId="7" fillId="0" borderId="42" xfId="0" applyFont="1" applyBorder="1" applyAlignment="1" applyProtection="1">
      <alignment horizontal="left" vertical="center" indent="1" shrinkToFit="1"/>
      <protection locked="0"/>
    </xf>
    <xf numFmtId="0" fontId="7" fillId="0" borderId="43" xfId="0" applyFont="1" applyBorder="1" applyAlignment="1" applyProtection="1">
      <alignment horizontal="left" vertical="center" indent="1" shrinkToFit="1"/>
      <protection locked="0"/>
    </xf>
    <xf numFmtId="0" fontId="7" fillId="0" borderId="30" xfId="0" applyFont="1" applyBorder="1" applyAlignment="1" applyProtection="1">
      <alignment horizontal="left" vertical="center" indent="1" shrinkToFit="1"/>
      <protection locked="0"/>
    </xf>
    <xf numFmtId="0" fontId="7" fillId="0" borderId="19" xfId="0" applyFont="1" applyBorder="1" applyAlignment="1" applyProtection="1">
      <alignment horizontal="left" vertical="center" indent="1" shrinkToFit="1"/>
      <protection locked="0"/>
    </xf>
    <xf numFmtId="0" fontId="7" fillId="0" borderId="37" xfId="0" applyFont="1" applyBorder="1" applyAlignment="1" applyProtection="1">
      <alignment horizontal="left" vertical="center" indent="1" shrinkToFit="1"/>
      <protection locked="0"/>
    </xf>
    <xf numFmtId="0" fontId="7" fillId="0" borderId="0" xfId="0" applyFont="1" applyAlignment="1">
      <alignment horizontal="left" vertical="center" indent="1"/>
    </xf>
    <xf numFmtId="0" fontId="44" fillId="0" borderId="19" xfId="0" applyFont="1" applyBorder="1" applyAlignment="1">
      <alignment horizontal="center" vertical="center"/>
    </xf>
    <xf numFmtId="0" fontId="45" fillId="0" borderId="19" xfId="0" applyFont="1" applyBorder="1" applyAlignment="1">
      <alignment horizontal="center" vertical="center"/>
    </xf>
    <xf numFmtId="0" fontId="8" fillId="0" borderId="70"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17" fillId="0" borderId="86" xfId="0" applyFont="1" applyBorder="1" applyAlignment="1">
      <alignment horizontal="center" vertical="center" shrinkToFit="1"/>
    </xf>
    <xf numFmtId="0" fontId="17" fillId="0" borderId="85" xfId="0" applyFont="1" applyBorder="1" applyAlignment="1">
      <alignment horizontal="center" vertical="center" shrinkToFit="1"/>
    </xf>
    <xf numFmtId="49" fontId="18" fillId="0" borderId="86" xfId="0" applyNumberFormat="1" applyFont="1" applyBorder="1" applyAlignment="1" applyProtection="1">
      <alignment vertical="center" shrinkToFit="1"/>
      <protection locked="0"/>
    </xf>
    <xf numFmtId="49" fontId="18" fillId="0" borderId="96" xfId="0" applyNumberFormat="1" applyFont="1" applyBorder="1" applyAlignment="1" applyProtection="1">
      <alignment vertical="center" shrinkToFit="1"/>
      <protection locked="0"/>
    </xf>
    <xf numFmtId="49" fontId="18" fillId="0" borderId="97" xfId="0" applyNumberFormat="1" applyFont="1" applyBorder="1" applyAlignment="1" applyProtection="1">
      <alignment vertical="center" shrinkToFit="1"/>
      <protection locked="0"/>
    </xf>
    <xf numFmtId="49" fontId="5" fillId="0" borderId="28" xfId="0" applyNumberFormat="1" applyFont="1" applyBorder="1" applyAlignment="1" applyProtection="1">
      <alignment horizontal="left" vertical="center" indent="1"/>
      <protection locked="0"/>
    </xf>
    <xf numFmtId="49" fontId="5" fillId="0" borderId="27" xfId="0" applyNumberFormat="1" applyFont="1" applyBorder="1" applyAlignment="1" applyProtection="1">
      <alignment horizontal="left" vertical="center" indent="1"/>
      <protection locked="0"/>
    </xf>
    <xf numFmtId="49" fontId="7" fillId="0" borderId="28" xfId="0" applyNumberFormat="1" applyFont="1" applyBorder="1" applyAlignment="1" applyProtection="1">
      <alignment horizontal="center" vertical="center" shrinkToFit="1"/>
      <protection locked="0"/>
    </xf>
    <xf numFmtId="0" fontId="45" fillId="0" borderId="29" xfId="0" applyFont="1" applyBorder="1" applyAlignment="1">
      <alignment horizontal="center" vertical="center"/>
    </xf>
    <xf numFmtId="0" fontId="45" fillId="0" borderId="25" xfId="0" applyFont="1" applyBorder="1" applyAlignment="1">
      <alignment horizontal="center" vertical="center"/>
    </xf>
    <xf numFmtId="0" fontId="44" fillId="0" borderId="29" xfId="0" applyFont="1" applyBorder="1" applyAlignment="1">
      <alignment horizontal="center" vertical="center" wrapText="1"/>
    </xf>
    <xf numFmtId="0" fontId="44" fillId="0" borderId="25" xfId="0" applyFont="1" applyBorder="1" applyAlignment="1">
      <alignment horizontal="center" vertical="center" wrapText="1"/>
    </xf>
    <xf numFmtId="0" fontId="45" fillId="0" borderId="30" xfId="0" applyFont="1" applyBorder="1" applyAlignment="1">
      <alignment horizontal="center" vertical="center"/>
    </xf>
    <xf numFmtId="0" fontId="44" fillId="0" borderId="30" xfId="0" applyFont="1" applyBorder="1" applyAlignment="1">
      <alignment horizontal="center" vertical="center" wrapText="1"/>
    </xf>
    <xf numFmtId="0" fontId="6" fillId="0" borderId="0" xfId="0" applyFont="1" applyAlignment="1">
      <alignment horizontal="center" vertical="center"/>
    </xf>
    <xf numFmtId="0" fontId="7" fillId="0" borderId="8" xfId="0" applyFont="1" applyBorder="1" applyAlignment="1" applyProtection="1">
      <alignment horizontal="center" vertical="center" shrinkToFit="1"/>
      <protection locked="0"/>
    </xf>
    <xf numFmtId="182" fontId="16" fillId="0" borderId="8" xfId="0" applyNumberFormat="1" applyFont="1" applyBorder="1" applyAlignment="1">
      <alignment horizontal="center" vertical="center" shrinkToFit="1"/>
    </xf>
    <xf numFmtId="49" fontId="7" fillId="0" borderId="28" xfId="0" applyNumberFormat="1"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19" xfId="0" applyFont="1" applyBorder="1" applyAlignment="1">
      <alignment horizontal="center" vertical="center" shrinkToFit="1"/>
    </xf>
    <xf numFmtId="0" fontId="41" fillId="0" borderId="19" xfId="0" applyFont="1" applyBorder="1" applyAlignment="1">
      <alignment vertical="center" shrinkToFit="1"/>
    </xf>
    <xf numFmtId="0" fontId="18" fillId="0" borderId="30" xfId="0" applyFont="1" applyBorder="1" applyAlignment="1">
      <alignment horizontal="center" vertical="center" shrinkToFit="1"/>
    </xf>
    <xf numFmtId="176" fontId="50" fillId="0" borderId="5" xfId="0" applyNumberFormat="1" applyFont="1" applyBorder="1" applyAlignment="1" applyProtection="1">
      <alignment horizontal="center" vertical="center" shrinkToFit="1"/>
      <protection locked="0"/>
    </xf>
    <xf numFmtId="176" fontId="50" fillId="0" borderId="8" xfId="0" applyNumberFormat="1" applyFont="1" applyBorder="1" applyAlignment="1" applyProtection="1">
      <alignment horizontal="center" vertical="center" shrinkToFit="1"/>
      <protection locked="0"/>
    </xf>
    <xf numFmtId="0" fontId="41" fillId="0" borderId="29"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3" xfId="0" applyFont="1" applyBorder="1" applyAlignment="1">
      <alignment horizontal="center" vertical="center" shrinkToFit="1"/>
    </xf>
    <xf numFmtId="176" fontId="16" fillId="0" borderId="9" xfId="0" applyNumberFormat="1" applyFont="1" applyFill="1" applyBorder="1" applyAlignment="1" applyProtection="1">
      <alignment horizontal="center" vertical="center" shrinkToFit="1"/>
      <protection locked="0"/>
    </xf>
    <xf numFmtId="0" fontId="16" fillId="0" borderId="0" xfId="0" applyFont="1" applyAlignment="1">
      <alignment horizontal="left" vertical="center" indent="1"/>
    </xf>
    <xf numFmtId="0" fontId="16" fillId="0" borderId="95"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pplyProtection="1">
      <alignment horizontal="left" vertical="center" indent="1" shrinkToFit="1"/>
      <protection locked="0"/>
    </xf>
    <xf numFmtId="0" fontId="16" fillId="0" borderId="8" xfId="0" applyFont="1" applyBorder="1" applyAlignment="1" applyProtection="1">
      <alignment horizontal="left" vertical="center" indent="1" shrinkToFit="1"/>
      <protection locked="0"/>
    </xf>
    <xf numFmtId="0" fontId="16" fillId="0" borderId="10" xfId="0" applyFont="1" applyBorder="1" applyAlignment="1" applyProtection="1">
      <alignment horizontal="left" vertical="center" indent="1" shrinkToFit="1"/>
      <protection locked="0"/>
    </xf>
    <xf numFmtId="182" fontId="18" fillId="0" borderId="2" xfId="0" applyNumberFormat="1" applyFont="1" applyBorder="1" applyAlignment="1">
      <alignment horizontal="center" vertical="center" shrinkToFit="1"/>
    </xf>
    <xf numFmtId="0" fontId="16" fillId="0" borderId="73" xfId="0" applyFont="1" applyBorder="1" applyAlignment="1">
      <alignment horizontal="center" vertical="center" wrapText="1" shrinkToFit="1"/>
    </xf>
    <xf numFmtId="0" fontId="16" fillId="0" borderId="95" xfId="0" applyFont="1" applyBorder="1" applyAlignment="1">
      <alignment horizontal="center" vertical="center" wrapText="1" shrinkToFit="1"/>
    </xf>
    <xf numFmtId="0" fontId="44" fillId="0" borderId="19" xfId="0" applyFont="1" applyBorder="1" applyAlignment="1">
      <alignment horizontal="center" vertical="center" wrapText="1"/>
    </xf>
    <xf numFmtId="0" fontId="33" fillId="3" borderId="47" xfId="0" applyFont="1" applyFill="1" applyBorder="1" applyAlignment="1" applyProtection="1">
      <alignment horizontal="center" vertical="center"/>
      <protection locked="0"/>
    </xf>
    <xf numFmtId="178" fontId="42" fillId="0" borderId="47" xfId="0" applyNumberFormat="1" applyFont="1" applyFill="1" applyBorder="1" applyAlignment="1">
      <alignment horizontal="center" vertical="center" wrapText="1" shrinkToFit="1"/>
    </xf>
    <xf numFmtId="0" fontId="18" fillId="0" borderId="77" xfId="0" applyFont="1" applyBorder="1" applyAlignment="1">
      <alignment horizontal="center" vertical="center" wrapText="1" shrinkToFit="1"/>
    </xf>
    <xf numFmtId="0" fontId="18" fillId="0" borderId="78" xfId="0" applyFont="1" applyBorder="1" applyAlignment="1">
      <alignment horizontal="center" vertical="center" wrapText="1" shrinkToFit="1"/>
    </xf>
    <xf numFmtId="0" fontId="18" fillId="0" borderId="79" xfId="0" applyFont="1" applyBorder="1" applyAlignment="1">
      <alignment horizontal="center" vertical="center" wrapText="1" shrinkToFit="1"/>
    </xf>
    <xf numFmtId="0" fontId="7" fillId="0" borderId="47" xfId="0" applyFont="1" applyBorder="1" applyAlignment="1" applyProtection="1">
      <alignment horizontal="center" vertical="center" wrapText="1" shrinkToFit="1"/>
      <protection locked="0"/>
    </xf>
    <xf numFmtId="0" fontId="17" fillId="0" borderId="47" xfId="0" applyFont="1" applyBorder="1" applyAlignment="1">
      <alignment horizontal="left" vertical="center" wrapText="1" shrinkToFit="1"/>
    </xf>
    <xf numFmtId="0" fontId="17" fillId="0" borderId="51" xfId="0" applyFont="1" applyBorder="1" applyAlignment="1">
      <alignment horizontal="left" vertical="center" wrapText="1" shrinkToFit="1"/>
    </xf>
    <xf numFmtId="187" fontId="18" fillId="0" borderId="51" xfId="0" applyNumberFormat="1" applyFont="1" applyBorder="1" applyAlignment="1" applyProtection="1">
      <alignment horizontal="center" vertical="center" shrinkToFit="1"/>
      <protection locked="0"/>
    </xf>
    <xf numFmtId="187" fontId="41" fillId="0" borderId="29" xfId="0" applyNumberFormat="1" applyFont="1" applyBorder="1" applyAlignment="1">
      <alignment horizontal="center" vertical="center" shrinkToFit="1"/>
    </xf>
    <xf numFmtId="187" fontId="41" fillId="0" borderId="52" xfId="0" applyNumberFormat="1" applyFont="1" applyBorder="1" applyAlignment="1">
      <alignment horizontal="center" vertical="center" shrinkToFit="1"/>
    </xf>
    <xf numFmtId="0" fontId="0" fillId="0" borderId="2" xfId="0" applyBorder="1" applyAlignment="1">
      <alignment horizontal="center" vertical="center"/>
    </xf>
    <xf numFmtId="49" fontId="18" fillId="0" borderId="9" xfId="4" applyNumberFormat="1" applyFont="1" applyBorder="1" applyAlignment="1">
      <alignment horizontal="center"/>
    </xf>
    <xf numFmtId="0" fontId="6" fillId="0" borderId="9" xfId="4" applyFont="1" applyBorder="1" applyAlignment="1">
      <alignment horizontal="center" vertical="center" shrinkToFit="1"/>
    </xf>
    <xf numFmtId="0" fontId="14" fillId="5" borderId="0" xfId="4" applyFont="1" applyFill="1" applyAlignment="1">
      <alignment horizontal="center" vertical="center" shrinkToFit="1"/>
    </xf>
    <xf numFmtId="0" fontId="84" fillId="0" borderId="0" xfId="4" applyFont="1" applyAlignment="1">
      <alignment horizontal="center" vertical="center" wrapText="1"/>
    </xf>
    <xf numFmtId="0" fontId="84" fillId="0" borderId="0" xfId="4" applyFont="1" applyAlignment="1">
      <alignment horizontal="center" vertical="center"/>
    </xf>
    <xf numFmtId="0" fontId="6" fillId="0" borderId="5"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10" xfId="4" applyFont="1" applyBorder="1" applyAlignment="1">
      <alignment horizontal="center" vertical="center" shrinkToFit="1"/>
    </xf>
    <xf numFmtId="179" fontId="7" fillId="0" borderId="5" xfId="4" applyNumberFormat="1" applyBorder="1" applyAlignment="1">
      <alignment horizontal="center" shrinkToFit="1"/>
    </xf>
    <xf numFmtId="179" fontId="7" fillId="0" borderId="8" xfId="4" applyNumberFormat="1" applyBorder="1" applyAlignment="1">
      <alignment horizontal="center" shrinkToFit="1"/>
    </xf>
    <xf numFmtId="179" fontId="7" fillId="0" borderId="10" xfId="4" applyNumberFormat="1" applyBorder="1" applyAlignment="1">
      <alignment horizontal="center" shrinkToFit="1"/>
    </xf>
    <xf numFmtId="14" fontId="17" fillId="0" borderId="33" xfId="4" applyNumberFormat="1" applyFont="1" applyBorder="1" applyAlignment="1">
      <alignment horizontal="center" vertical="center" shrinkToFit="1"/>
    </xf>
    <xf numFmtId="0" fontId="17" fillId="0" borderId="36"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4" xfId="4" applyFont="1" applyBorder="1" applyAlignment="1">
      <alignment horizontal="center" vertical="center"/>
    </xf>
    <xf numFmtId="0" fontId="17" fillId="0" borderId="19" xfId="4" applyFont="1" applyBorder="1" applyAlignment="1">
      <alignment horizontal="center" vertical="center"/>
    </xf>
    <xf numFmtId="0" fontId="17" fillId="0" borderId="39" xfId="4" applyFont="1" applyBorder="1" applyAlignment="1">
      <alignment horizontal="center" vertical="center"/>
    </xf>
    <xf numFmtId="0" fontId="17" fillId="0" borderId="35" xfId="4" applyFont="1" applyBorder="1" applyAlignment="1">
      <alignment horizontal="center" vertical="center"/>
    </xf>
    <xf numFmtId="0" fontId="17" fillId="0" borderId="34" xfId="4" applyFont="1" applyBorder="1" applyAlignment="1">
      <alignment horizontal="center" vertical="center" wrapText="1"/>
    </xf>
    <xf numFmtId="49" fontId="18" fillId="0" borderId="9" xfId="4" applyNumberFormat="1" applyFont="1" applyBorder="1" applyAlignment="1">
      <alignment horizontal="center" wrapText="1"/>
    </xf>
    <xf numFmtId="49" fontId="7" fillId="0" borderId="9" xfId="4" applyNumberFormat="1" applyBorder="1" applyAlignment="1">
      <alignment horizontal="center"/>
    </xf>
    <xf numFmtId="0" fontId="18" fillId="0" borderId="19" xfId="4" applyFont="1" applyBorder="1" applyAlignment="1">
      <alignment horizontal="center" vertical="center" textRotation="255"/>
    </xf>
    <xf numFmtId="0" fontId="18" fillId="0" borderId="39" xfId="4" applyFont="1" applyBorder="1" applyAlignment="1">
      <alignment horizontal="center" vertical="center" textRotation="255"/>
    </xf>
    <xf numFmtId="0" fontId="24" fillId="0" borderId="19" xfId="4" applyFont="1" applyBorder="1" applyAlignment="1">
      <alignment vertical="center" wrapText="1" shrinkToFit="1"/>
    </xf>
    <xf numFmtId="0" fontId="24" fillId="0" borderId="19" xfId="4" applyFont="1" applyBorder="1" applyAlignment="1">
      <alignment vertical="center" shrinkToFit="1"/>
    </xf>
    <xf numFmtId="0" fontId="24" fillId="0" borderId="37" xfId="4" applyFont="1" applyBorder="1" applyAlignment="1">
      <alignment vertical="center" shrinkToFit="1"/>
    </xf>
    <xf numFmtId="0" fontId="7" fillId="0" borderId="0" xfId="4" applyAlignment="1">
      <alignment horizontal="center" vertical="center" textRotation="255"/>
    </xf>
    <xf numFmtId="0" fontId="61" fillId="0" borderId="0" xfId="4" applyFont="1" applyAlignment="1">
      <alignment horizontal="center" vertical="center" textRotation="255"/>
    </xf>
    <xf numFmtId="0" fontId="7" fillId="0" borderId="1" xfId="4" applyBorder="1" applyAlignment="1">
      <alignment horizontal="center" vertical="center"/>
    </xf>
    <xf numFmtId="0" fontId="7" fillId="0" borderId="3" xfId="4" applyBorder="1" applyAlignment="1">
      <alignment horizontal="center" vertical="center"/>
    </xf>
    <xf numFmtId="0" fontId="7" fillId="0" borderId="4" xfId="4" applyBorder="1" applyAlignment="1">
      <alignment horizontal="center" vertical="center"/>
    </xf>
    <xf numFmtId="0" fontId="7" fillId="0" borderId="13" xfId="4" applyBorder="1" applyAlignment="1">
      <alignment horizontal="center" vertical="center"/>
    </xf>
    <xf numFmtId="0" fontId="7" fillId="0" borderId="6" xfId="4" applyBorder="1" applyAlignment="1">
      <alignment horizontal="center" vertical="center"/>
    </xf>
    <xf numFmtId="0" fontId="7" fillId="0" borderId="11" xfId="4" applyBorder="1" applyAlignment="1">
      <alignment horizontal="center" vertical="center"/>
    </xf>
    <xf numFmtId="0" fontId="7" fillId="0" borderId="205" xfId="4" applyBorder="1" applyAlignment="1">
      <alignment horizontal="center" vertical="center"/>
    </xf>
    <xf numFmtId="0" fontId="7" fillId="0" borderId="206" xfId="4" applyBorder="1" applyAlignment="1">
      <alignment horizontal="center" vertical="center"/>
    </xf>
    <xf numFmtId="0" fontId="7" fillId="0" borderId="5" xfId="4" applyBorder="1" applyAlignment="1">
      <alignment horizontal="center"/>
    </xf>
    <xf numFmtId="0" fontId="7" fillId="0" borderId="10" xfId="4" applyBorder="1" applyAlignment="1">
      <alignment horizontal="center"/>
    </xf>
    <xf numFmtId="49" fontId="111" fillId="0" borderId="9" xfId="0" applyNumberFormat="1" applyFont="1" applyBorder="1" applyAlignment="1">
      <alignment horizontal="center" vertical="center"/>
    </xf>
    <xf numFmtId="49" fontId="112" fillId="10" borderId="5" xfId="0" applyNumberFormat="1" applyFont="1" applyFill="1" applyBorder="1" applyAlignment="1">
      <alignment horizontal="center" vertical="center" wrapText="1"/>
    </xf>
    <xf numFmtId="49" fontId="112" fillId="10" borderId="8" xfId="0" applyNumberFormat="1" applyFont="1" applyFill="1" applyBorder="1" applyAlignment="1">
      <alignment horizontal="center" vertical="center" wrapText="1"/>
    </xf>
    <xf numFmtId="49" fontId="112" fillId="10" borderId="10" xfId="0" applyNumberFormat="1" applyFont="1" applyFill="1" applyBorder="1" applyAlignment="1">
      <alignment horizontal="center" vertical="center" wrapText="1"/>
    </xf>
    <xf numFmtId="0" fontId="5" fillId="0" borderId="205" xfId="4" applyFont="1" applyBorder="1" applyAlignment="1">
      <alignment horizontal="center"/>
    </xf>
    <xf numFmtId="0" fontId="5" fillId="0" borderId="206" xfId="4" applyFont="1" applyBorder="1" applyAlignment="1">
      <alignment horizontal="center"/>
    </xf>
    <xf numFmtId="0" fontId="7" fillId="0" borderId="9" xfId="4" applyBorder="1" applyAlignment="1">
      <alignment horizont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0" fontId="5" fillId="0" borderId="13" xfId="4" applyFont="1" applyBorder="1" applyAlignment="1">
      <alignment horizontal="center" vertical="center"/>
    </xf>
    <xf numFmtId="0" fontId="5" fillId="0" borderId="6" xfId="4" applyFont="1" applyBorder="1" applyAlignment="1">
      <alignment horizontal="center" vertical="center"/>
    </xf>
    <xf numFmtId="0" fontId="5" fillId="0" borderId="11" xfId="4" applyFont="1" applyBorder="1" applyAlignment="1">
      <alignment horizontal="center" vertical="center"/>
    </xf>
    <xf numFmtId="0" fontId="7" fillId="0" borderId="0" xfId="4" applyAlignment="1">
      <alignment horizontal="center"/>
    </xf>
    <xf numFmtId="0" fontId="54" fillId="0" borderId="0" xfId="0" applyFont="1" applyAlignment="1">
      <alignment horizontal="left" vertical="center" wrapText="1"/>
    </xf>
    <xf numFmtId="0" fontId="20" fillId="0" borderId="0" xfId="0" applyFont="1" applyAlignment="1">
      <alignment horizontal="left" vertical="center"/>
    </xf>
    <xf numFmtId="0" fontId="22" fillId="0" borderId="9" xfId="0" applyFont="1" applyBorder="1" applyAlignment="1">
      <alignment horizontal="center" vertical="center"/>
    </xf>
    <xf numFmtId="0" fontId="20" fillId="0" borderId="9" xfId="0" applyFont="1" applyBorder="1" applyAlignment="1">
      <alignment horizontal="center" vertical="center" shrinkToFit="1"/>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9" fillId="5" borderId="0" xfId="0" applyFont="1" applyFill="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37" fillId="0" borderId="14" xfId="0" applyFont="1" applyBorder="1" applyAlignment="1">
      <alignment horizontal="center" vertical="center"/>
    </xf>
    <xf numFmtId="0" fontId="41" fillId="0" borderId="12" xfId="0" applyFont="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0" fillId="0" borderId="0" xfId="1" applyFont="1" applyAlignment="1">
      <alignment horizontal="left" vertical="center" wrapText="1"/>
    </xf>
    <xf numFmtId="0" fontId="75" fillId="0" borderId="19" xfId="1" applyFont="1" applyBorder="1" applyAlignment="1">
      <alignment horizontal="center" vertical="center"/>
    </xf>
    <xf numFmtId="0" fontId="74" fillId="0" borderId="19" xfId="1" applyFont="1" applyBorder="1" applyAlignment="1">
      <alignment horizontal="center" vertical="center"/>
    </xf>
    <xf numFmtId="0" fontId="74" fillId="0" borderId="19" xfId="1" applyFont="1" applyBorder="1" applyAlignment="1">
      <alignment horizontal="center" vertical="center" wrapText="1" shrinkToFit="1"/>
    </xf>
    <xf numFmtId="0" fontId="74" fillId="0" borderId="19" xfId="1" applyFont="1" applyBorder="1" applyAlignment="1">
      <alignment horizontal="center" vertical="center" shrinkToFit="1"/>
    </xf>
    <xf numFmtId="0" fontId="76" fillId="0" borderId="19" xfId="1" applyFont="1" applyBorder="1">
      <alignment vertical="center"/>
    </xf>
    <xf numFmtId="0" fontId="10" fillId="0" borderId="0" xfId="1" applyFont="1" applyAlignment="1">
      <alignment horizontal="left" vertical="top" wrapText="1"/>
    </xf>
    <xf numFmtId="0" fontId="76" fillId="0" borderId="19" xfId="1" applyFont="1" applyBorder="1" applyAlignment="1">
      <alignment vertical="center" wrapText="1"/>
    </xf>
    <xf numFmtId="0" fontId="75" fillId="0" borderId="2" xfId="1" applyFont="1" applyBorder="1" applyAlignment="1">
      <alignment horizontal="left"/>
    </xf>
    <xf numFmtId="0" fontId="74" fillId="0" borderId="19" xfId="1" applyFont="1" applyBorder="1" applyAlignment="1">
      <alignment horizontal="center" vertical="center" wrapText="1"/>
    </xf>
    <xf numFmtId="0" fontId="10" fillId="0" borderId="102" xfId="1" applyFont="1" applyBorder="1" applyAlignment="1">
      <alignment horizontal="center" vertical="center" wrapText="1"/>
    </xf>
    <xf numFmtId="0" fontId="10" fillId="0" borderId="76" xfId="1" applyFont="1" applyBorder="1" applyAlignment="1">
      <alignment horizontal="center" vertical="center" wrapText="1"/>
    </xf>
    <xf numFmtId="0" fontId="10" fillId="0" borderId="76" xfId="1" applyFont="1" applyBorder="1" applyAlignment="1">
      <alignment horizontal="center" vertical="center"/>
    </xf>
    <xf numFmtId="0" fontId="10" fillId="0" borderId="76" xfId="1" applyFont="1" applyBorder="1" applyAlignment="1" applyProtection="1">
      <alignment horizontal="center" vertical="center"/>
      <protection locked="0"/>
    </xf>
    <xf numFmtId="0" fontId="10" fillId="0" borderId="103" xfId="1" applyFont="1" applyBorder="1" applyAlignment="1" applyProtection="1">
      <alignment horizontal="center" vertical="center"/>
      <protection locked="0"/>
    </xf>
    <xf numFmtId="0" fontId="114" fillId="0" borderId="45" xfId="1" applyFont="1" applyBorder="1" applyAlignment="1" applyProtection="1">
      <alignment horizontal="center" vertical="center"/>
      <protection locked="0"/>
    </xf>
    <xf numFmtId="0" fontId="12" fillId="0" borderId="45" xfId="1" applyFont="1" applyBorder="1" applyAlignment="1" applyProtection="1">
      <alignment horizontal="center" vertical="center"/>
      <protection locked="0"/>
    </xf>
    <xf numFmtId="0" fontId="34" fillId="0" borderId="45" xfId="1" applyFont="1" applyBorder="1" applyAlignment="1" applyProtection="1">
      <alignment horizontal="center" vertical="center"/>
      <protection locked="0"/>
    </xf>
    <xf numFmtId="0" fontId="72" fillId="0" borderId="45" xfId="1" applyFont="1" applyBorder="1" applyAlignment="1" applyProtection="1">
      <alignment vertical="center" wrapText="1"/>
      <protection locked="0"/>
    </xf>
    <xf numFmtId="0" fontId="10" fillId="0" borderId="66" xfId="1" applyFont="1" applyBorder="1" applyAlignment="1">
      <alignment horizontal="center" vertical="center" wrapText="1"/>
    </xf>
    <xf numFmtId="0" fontId="10" fillId="0" borderId="31" xfId="1" applyFont="1" applyBorder="1" applyAlignment="1">
      <alignment horizontal="center" vertical="center" wrapText="1"/>
    </xf>
    <xf numFmtId="0" fontId="12" fillId="0" borderId="31" xfId="1" applyFont="1" applyBorder="1" applyAlignment="1" applyProtection="1">
      <alignment horizontal="left" vertical="center" indent="1"/>
      <protection locked="0"/>
    </xf>
    <xf numFmtId="0" fontId="12" fillId="0" borderId="32" xfId="1" applyFont="1" applyBorder="1" applyAlignment="1" applyProtection="1">
      <alignment horizontal="left" vertical="center" indent="1"/>
      <protection locked="0"/>
    </xf>
    <xf numFmtId="0" fontId="12" fillId="0" borderId="19" xfId="1" applyFont="1" applyBorder="1" applyAlignment="1" applyProtection="1">
      <alignment horizontal="center" vertical="center"/>
      <protection locked="0"/>
    </xf>
    <xf numFmtId="0" fontId="34" fillId="0" borderId="19" xfId="1" applyFont="1" applyBorder="1" applyAlignment="1" applyProtection="1">
      <alignment horizontal="center" vertical="center"/>
      <protection locked="0"/>
    </xf>
    <xf numFmtId="0" fontId="72" fillId="0" borderId="19" xfId="1" applyFont="1" applyBorder="1" applyAlignment="1" applyProtection="1">
      <alignment vertical="center" wrapText="1"/>
      <protection locked="0"/>
    </xf>
    <xf numFmtId="0" fontId="12" fillId="0" borderId="54" xfId="1" applyFont="1" applyBorder="1" applyAlignment="1" applyProtection="1">
      <alignment horizontal="center" vertical="center"/>
      <protection locked="0"/>
    </xf>
    <xf numFmtId="0" fontId="12" fillId="0" borderId="65" xfId="1" applyFont="1" applyBorder="1" applyAlignment="1" applyProtection="1">
      <alignment horizontal="center" vertical="center"/>
      <protection locked="0"/>
    </xf>
    <xf numFmtId="0" fontId="34" fillId="0" borderId="42" xfId="1" applyFont="1" applyBorder="1" applyAlignment="1" applyProtection="1">
      <alignment horizontal="center" vertical="center" wrapText="1"/>
      <protection locked="0"/>
    </xf>
    <xf numFmtId="0" fontId="34" fillId="0" borderId="42" xfId="1" applyFont="1" applyBorder="1" applyAlignment="1" applyProtection="1">
      <alignment horizontal="center" vertical="center"/>
      <protection locked="0"/>
    </xf>
    <xf numFmtId="0" fontId="72" fillId="0" borderId="42" xfId="1" applyFont="1" applyBorder="1" applyAlignment="1" applyProtection="1">
      <alignment vertical="center" wrapText="1"/>
      <protection locked="0"/>
    </xf>
    <xf numFmtId="0" fontId="34" fillId="0" borderId="19" xfId="1" applyFont="1" applyBorder="1" applyAlignment="1" applyProtection="1">
      <alignment horizontal="center" vertical="center" wrapText="1"/>
      <protection locked="0"/>
    </xf>
    <xf numFmtId="176" fontId="11" fillId="0" borderId="5" xfId="1" applyNumberFormat="1" applyFont="1" applyBorder="1" applyAlignment="1">
      <alignment horizontal="right" vertical="center"/>
    </xf>
    <xf numFmtId="176" fontId="11" fillId="0" borderId="8" xfId="1" applyNumberFormat="1" applyFont="1" applyBorder="1" applyAlignment="1">
      <alignment horizontal="right" vertical="center"/>
    </xf>
    <xf numFmtId="0" fontId="34" fillId="0" borderId="34" xfId="1" applyFont="1" applyBorder="1" applyAlignment="1">
      <alignment horizontal="center" vertical="center"/>
    </xf>
    <xf numFmtId="0" fontId="34" fillId="0" borderId="35" xfId="1" applyFont="1" applyBorder="1" applyAlignment="1">
      <alignment horizontal="center" vertical="center"/>
    </xf>
    <xf numFmtId="0" fontId="34" fillId="0" borderId="34" xfId="1" applyFont="1" applyBorder="1" applyAlignment="1">
      <alignment horizontal="center" vertical="center" wrapText="1"/>
    </xf>
    <xf numFmtId="0" fontId="34" fillId="0" borderId="39" xfId="1" applyFont="1" applyBorder="1" applyAlignment="1">
      <alignment horizontal="center" vertical="center"/>
    </xf>
    <xf numFmtId="176" fontId="11" fillId="0" borderId="8" xfId="1" applyNumberFormat="1" applyFont="1" applyBorder="1" applyAlignment="1">
      <alignment horizontal="center" vertical="center"/>
    </xf>
    <xf numFmtId="0" fontId="12" fillId="0" borderId="68" xfId="1" applyFont="1" applyBorder="1" applyAlignment="1" applyProtection="1">
      <alignment horizontal="center" vertical="center"/>
      <protection locked="0"/>
    </xf>
    <xf numFmtId="0" fontId="12" fillId="0" borderId="71" xfId="1" applyFont="1" applyBorder="1" applyAlignment="1" applyProtection="1">
      <alignment horizontal="center" vertical="center"/>
      <protection locked="0"/>
    </xf>
    <xf numFmtId="0" fontId="11" fillId="0" borderId="88" xfId="1" applyFont="1" applyBorder="1" applyAlignment="1">
      <alignment horizontal="left"/>
    </xf>
    <xf numFmtId="0" fontId="11" fillId="0" borderId="75" xfId="1" applyFont="1" applyBorder="1" applyAlignment="1">
      <alignment horizontal="left"/>
    </xf>
    <xf numFmtId="0" fontId="11" fillId="0" borderId="87" xfId="1" applyFont="1" applyBorder="1" applyAlignment="1">
      <alignment horizontal="left"/>
    </xf>
    <xf numFmtId="0" fontId="10" fillId="0" borderId="9" xfId="1" applyFont="1" applyBorder="1" applyAlignment="1">
      <alignment horizontal="center" vertical="center"/>
    </xf>
    <xf numFmtId="0" fontId="34" fillId="0" borderId="34" xfId="1" applyFont="1" applyBorder="1" applyAlignment="1">
      <alignment horizontal="center" vertical="center" shrinkToFit="1"/>
    </xf>
    <xf numFmtId="0" fontId="34" fillId="0" borderId="39" xfId="1" applyFont="1" applyBorder="1" applyAlignment="1">
      <alignment horizontal="center" vertical="center" shrinkToFit="1"/>
    </xf>
    <xf numFmtId="0" fontId="46" fillId="0" borderId="0" xfId="0" applyFont="1" applyAlignment="1">
      <alignment vertical="center" wrapText="1"/>
    </xf>
    <xf numFmtId="0" fontId="35" fillId="5" borderId="0" xfId="1" applyFont="1" applyFill="1" applyAlignment="1">
      <alignment horizontal="center" vertical="center"/>
    </xf>
    <xf numFmtId="0" fontId="10" fillId="0" borderId="34" xfId="1" applyFont="1" applyBorder="1" applyAlignment="1">
      <alignment horizontal="left" vertical="center" shrinkToFit="1"/>
    </xf>
    <xf numFmtId="0" fontId="10" fillId="0" borderId="35" xfId="1" applyFont="1" applyBorder="1" applyAlignment="1">
      <alignment horizontal="left" vertical="center" shrinkToFit="1"/>
    </xf>
    <xf numFmtId="0" fontId="10" fillId="0" borderId="39" xfId="1" applyFont="1" applyBorder="1" applyAlignment="1">
      <alignment horizontal="left" vertical="center" shrinkToFit="1"/>
    </xf>
    <xf numFmtId="0" fontId="10" fillId="0" borderId="40" xfId="1" applyFont="1" applyBorder="1" applyAlignment="1">
      <alignment horizontal="left" vertical="center" shrinkToFit="1"/>
    </xf>
    <xf numFmtId="0" fontId="12" fillId="0" borderId="9" xfId="1" applyFont="1" applyBorder="1" applyAlignment="1">
      <alignment horizontal="left" vertical="center" indent="1"/>
    </xf>
    <xf numFmtId="0" fontId="10" fillId="0" borderId="34" xfId="1" applyFont="1" applyBorder="1" applyAlignment="1">
      <alignment horizontal="center" vertical="center"/>
    </xf>
    <xf numFmtId="0" fontId="10" fillId="0" borderId="39" xfId="1" applyFont="1" applyBorder="1" applyAlignment="1">
      <alignment horizontal="center" vertical="center"/>
    </xf>
    <xf numFmtId="0" fontId="73" fillId="0" borderId="7" xfId="1" applyFont="1" applyBorder="1" applyAlignment="1">
      <alignment horizontal="right" vertical="center"/>
    </xf>
    <xf numFmtId="0" fontId="10" fillId="0" borderId="33" xfId="1" applyFont="1" applyBorder="1" applyAlignment="1">
      <alignment horizontal="right" vertical="center" indent="1"/>
    </xf>
    <xf numFmtId="0" fontId="10" fillId="0" borderId="34" xfId="1" applyFont="1" applyBorder="1" applyAlignment="1">
      <alignment horizontal="right" vertical="center" indent="1"/>
    </xf>
    <xf numFmtId="0" fontId="10" fillId="0" borderId="38" xfId="1" applyFont="1" applyBorder="1" applyAlignment="1">
      <alignment horizontal="right" vertical="center" indent="1"/>
    </xf>
    <xf numFmtId="0" fontId="10" fillId="0" borderId="39" xfId="1" applyFont="1" applyBorder="1" applyAlignment="1">
      <alignment horizontal="right" vertical="center" indent="1"/>
    </xf>
    <xf numFmtId="0" fontId="114" fillId="0" borderId="19" xfId="1" applyFont="1" applyBorder="1" applyAlignment="1" applyProtection="1">
      <alignment horizontal="center" vertical="center"/>
      <protection locked="0"/>
    </xf>
    <xf numFmtId="0" fontId="34" fillId="0" borderId="33" xfId="1" applyFont="1" applyBorder="1" applyAlignment="1">
      <alignment horizontal="center" vertical="center" shrinkToFit="1"/>
    </xf>
    <xf numFmtId="0" fontId="34" fillId="0" borderId="38" xfId="1" applyFont="1" applyBorder="1" applyAlignment="1">
      <alignment horizontal="center" vertical="center" shrinkToFit="1"/>
    </xf>
    <xf numFmtId="0" fontId="34" fillId="0" borderId="34" xfId="1" applyFont="1" applyBorder="1" applyAlignment="1">
      <alignment horizontal="center" vertical="center" wrapText="1" shrinkToFit="1"/>
    </xf>
    <xf numFmtId="0" fontId="53" fillId="0" borderId="29" xfId="0" applyFont="1" applyBorder="1" applyAlignment="1">
      <alignment horizontal="center" vertical="center"/>
    </xf>
    <xf numFmtId="0" fontId="53" fillId="0" borderId="25" xfId="0" applyFont="1" applyBorder="1" applyAlignment="1">
      <alignment horizontal="center" vertical="center"/>
    </xf>
    <xf numFmtId="0" fontId="53" fillId="0" borderId="30" xfId="0" applyFont="1" applyBorder="1" applyAlignment="1">
      <alignment horizontal="center" vertical="center"/>
    </xf>
    <xf numFmtId="0" fontId="81" fillId="0" borderId="19" xfId="0" applyFont="1" applyBorder="1" applyAlignment="1">
      <alignment horizontal="left" vertical="center" indent="1" shrinkToFit="1"/>
    </xf>
    <xf numFmtId="0" fontId="45" fillId="0" borderId="19" xfId="0" applyFont="1" applyBorder="1" applyAlignment="1">
      <alignment vertical="center" wrapText="1"/>
    </xf>
    <xf numFmtId="0" fontId="81" fillId="0" borderId="19" xfId="0" applyFont="1" applyBorder="1" applyAlignment="1">
      <alignment horizontal="center" vertical="center" wrapText="1" shrinkToFit="1"/>
    </xf>
    <xf numFmtId="0" fontId="22" fillId="0" borderId="190" xfId="0" applyFont="1" applyBorder="1" applyAlignment="1">
      <alignment vertical="center" wrapText="1" shrinkToFit="1"/>
    </xf>
    <xf numFmtId="0" fontId="22" fillId="0" borderId="190" xfId="0" applyFont="1" applyBorder="1" applyAlignment="1">
      <alignment vertical="center" shrinkToFit="1"/>
    </xf>
    <xf numFmtId="0" fontId="22" fillId="0" borderId="191" xfId="0" applyFont="1" applyBorder="1" applyAlignment="1">
      <alignment vertical="center" shrinkToFit="1"/>
    </xf>
    <xf numFmtId="0" fontId="67" fillId="0" borderId="29" xfId="0" applyFont="1" applyBorder="1" applyAlignment="1">
      <alignment horizontal="center" vertical="center"/>
    </xf>
    <xf numFmtId="0" fontId="26" fillId="0" borderId="31" xfId="0" applyFont="1" applyBorder="1" applyAlignment="1">
      <alignment horizontal="center" vertical="center" shrinkToFit="1"/>
    </xf>
    <xf numFmtId="0" fontId="26" fillId="0" borderId="67" xfId="0" applyFont="1" applyBorder="1" applyAlignment="1">
      <alignment horizontal="center" vertical="center" shrinkToFit="1"/>
    </xf>
    <xf numFmtId="0" fontId="27" fillId="0" borderId="102" xfId="0" applyFont="1" applyBorder="1" applyAlignment="1">
      <alignment horizontal="center" vertical="center"/>
    </xf>
    <xf numFmtId="0" fontId="27" fillId="0" borderId="76" xfId="0" applyFont="1" applyBorder="1" applyAlignment="1">
      <alignment horizontal="center" vertical="center"/>
    </xf>
    <xf numFmtId="0" fontId="27" fillId="0" borderId="112" xfId="0" applyFont="1" applyBorder="1" applyAlignment="1">
      <alignment horizontal="center" vertical="center" wrapText="1"/>
    </xf>
    <xf numFmtId="0" fontId="27" fillId="0" borderId="113" xfId="0" applyFont="1" applyBorder="1" applyAlignment="1">
      <alignment horizontal="center" vertical="center" wrapText="1"/>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19" fillId="0" borderId="0" xfId="0" applyFont="1" applyAlignment="1">
      <alignment horizontal="center" vertical="center"/>
    </xf>
    <xf numFmtId="0" fontId="42" fillId="0" borderId="7" xfId="0" applyFont="1" applyBorder="1" applyAlignment="1">
      <alignment horizontal="right" vertical="center"/>
    </xf>
    <xf numFmtId="0" fontId="12" fillId="0" borderId="14"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112" xfId="1" applyFont="1" applyBorder="1" applyAlignment="1" applyProtection="1">
      <alignment horizontal="center" vertical="center"/>
      <protection locked="0"/>
    </xf>
    <xf numFmtId="0" fontId="12" fillId="0" borderId="146" xfId="1" applyFont="1" applyBorder="1" applyAlignment="1" applyProtection="1">
      <alignment horizontal="center" vertical="center"/>
      <protection locked="0"/>
    </xf>
    <xf numFmtId="0" fontId="12" fillId="0" borderId="113" xfId="1" applyFont="1" applyBorder="1" applyAlignment="1" applyProtection="1">
      <alignment horizontal="center" vertical="center"/>
      <protection locked="0"/>
    </xf>
    <xf numFmtId="0" fontId="27" fillId="0" borderId="33" xfId="0" applyFont="1" applyBorder="1" applyAlignment="1">
      <alignment horizontal="center" vertical="center" wrapText="1"/>
    </xf>
    <xf numFmtId="0" fontId="27" fillId="0" borderId="35" xfId="0" applyFont="1" applyBorder="1" applyAlignment="1">
      <alignment horizontal="center" vertical="center"/>
    </xf>
    <xf numFmtId="0" fontId="27" fillId="0" borderId="38" xfId="0" applyFont="1" applyBorder="1" applyAlignment="1">
      <alignment horizontal="center" vertical="center"/>
    </xf>
    <xf numFmtId="0" fontId="27" fillId="0" borderId="40" xfId="0" applyFont="1" applyBorder="1" applyAlignment="1">
      <alignment horizontal="center" vertical="center"/>
    </xf>
    <xf numFmtId="0" fontId="29" fillId="0" borderId="66" xfId="0" applyFont="1" applyBorder="1" applyAlignment="1">
      <alignment horizontal="center" vertical="center"/>
    </xf>
    <xf numFmtId="0" fontId="27" fillId="0" borderId="31" xfId="0" applyFont="1" applyBorder="1" applyAlignment="1">
      <alignment horizontal="center" vertical="center"/>
    </xf>
    <xf numFmtId="0" fontId="36" fillId="0" borderId="214"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wrapText="1"/>
      <protection locked="0"/>
    </xf>
    <xf numFmtId="0" fontId="36" fillId="0" borderId="19"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shrinkToFit="1"/>
      <protection locked="0"/>
    </xf>
    <xf numFmtId="0" fontId="29" fillId="0" borderId="213" xfId="0" applyFont="1" applyBorder="1" applyAlignment="1" applyProtection="1">
      <alignment horizontal="center" vertical="center" wrapText="1" shrinkToFit="1"/>
      <protection locked="0"/>
    </xf>
    <xf numFmtId="0" fontId="36" fillId="0" borderId="212" xfId="0"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29" fillId="0" borderId="136" xfId="0" applyFont="1" applyBorder="1" applyAlignment="1" applyProtection="1">
      <alignment horizontal="center" vertical="center" wrapText="1" shrinkToFit="1"/>
      <protection locked="0"/>
    </xf>
    <xf numFmtId="0" fontId="29" fillId="0" borderId="45" xfId="0" applyFont="1" applyBorder="1" applyAlignment="1" applyProtection="1">
      <alignment horizontal="center" vertical="center" wrapText="1" shrinkToFit="1"/>
      <protection locked="0"/>
    </xf>
    <xf numFmtId="0" fontId="36" fillId="0" borderId="65" xfId="0" applyFont="1" applyBorder="1" applyAlignment="1" applyProtection="1">
      <alignment horizontal="center" vertical="center" wrapText="1"/>
      <protection locked="0"/>
    </xf>
    <xf numFmtId="0" fontId="36" fillId="0" borderId="42" xfId="0" applyFont="1" applyBorder="1" applyAlignment="1" applyProtection="1">
      <alignment horizontal="center" vertical="center" wrapText="1"/>
      <protection locked="0"/>
    </xf>
    <xf numFmtId="0" fontId="29" fillId="0" borderId="42" xfId="0" applyFont="1" applyBorder="1" applyAlignment="1" applyProtection="1">
      <alignment horizontal="center" vertical="center" wrapText="1" shrinkToFit="1"/>
      <protection locked="0"/>
    </xf>
    <xf numFmtId="0" fontId="29" fillId="0" borderId="211" xfId="0" applyFont="1" applyBorder="1" applyAlignment="1" applyProtection="1">
      <alignment horizontal="center" vertical="center" wrapText="1" shrinkToFit="1"/>
      <protection locked="0"/>
    </xf>
    <xf numFmtId="0" fontId="36" fillId="0" borderId="120" xfId="0" applyFont="1" applyBorder="1" applyAlignment="1">
      <alignment horizontal="center" vertical="center"/>
    </xf>
    <xf numFmtId="0" fontId="42" fillId="0" borderId="121" xfId="0" applyFont="1" applyBorder="1" applyAlignment="1">
      <alignment horizontal="center" vertical="center"/>
    </xf>
    <xf numFmtId="0" fontId="29" fillId="0" borderId="71" xfId="0" applyFont="1" applyBorder="1" applyProtection="1">
      <alignment vertical="center"/>
      <protection locked="0"/>
    </xf>
    <xf numFmtId="0" fontId="27" fillId="0" borderId="34" xfId="0" applyFont="1" applyBorder="1" applyProtection="1">
      <alignment vertical="center"/>
      <protection locked="0"/>
    </xf>
    <xf numFmtId="0" fontId="29" fillId="0" borderId="34" xfId="0" applyFont="1" applyBorder="1" applyProtection="1">
      <alignment vertical="center"/>
      <protection locked="0"/>
    </xf>
    <xf numFmtId="0" fontId="27" fillId="0" borderId="35" xfId="0" applyFont="1" applyBorder="1" applyProtection="1">
      <alignment vertical="center"/>
      <protection locked="0"/>
    </xf>
    <xf numFmtId="0" fontId="27" fillId="0" borderId="59" xfId="0" applyFont="1" applyBorder="1" applyProtection="1">
      <alignment vertical="center"/>
      <protection locked="0"/>
    </xf>
    <xf numFmtId="0" fontId="27" fillId="0" borderId="39" xfId="0" applyFont="1" applyBorder="1" applyProtection="1">
      <alignment vertical="center"/>
      <protection locked="0"/>
    </xf>
    <xf numFmtId="0" fontId="27" fillId="0" borderId="40" xfId="0" applyFont="1" applyBorder="1" applyProtection="1">
      <alignment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2" fillId="0" borderId="21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7" fillId="0" borderId="66" xfId="0" applyFont="1" applyBorder="1" applyAlignment="1">
      <alignment horizontal="center" vertical="center"/>
    </xf>
    <xf numFmtId="0" fontId="27" fillId="0" borderId="32" xfId="0" applyFont="1" applyBorder="1" applyAlignment="1">
      <alignment horizontal="center" vertical="center"/>
    </xf>
    <xf numFmtId="0" fontId="0" fillId="0" borderId="7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42" fillId="0" borderId="124" xfId="0" applyFont="1" applyBorder="1" applyAlignment="1">
      <alignment horizontal="center" vertical="center"/>
    </xf>
    <xf numFmtId="0" fontId="37" fillId="0" borderId="0" xfId="0" applyFont="1" applyAlignment="1">
      <alignment horizontal="center" vertical="center" wrapText="1"/>
    </xf>
    <xf numFmtId="0" fontId="41" fillId="0" borderId="0" xfId="0" applyFont="1" applyAlignment="1">
      <alignment horizontal="center" vertical="center"/>
    </xf>
    <xf numFmtId="0" fontId="26" fillId="0" borderId="114" xfId="0" applyFont="1" applyBorder="1" applyAlignment="1" applyProtection="1">
      <alignment horizontal="center" vertical="center"/>
      <protection locked="0"/>
    </xf>
    <xf numFmtId="0" fontId="26" fillId="0" borderId="111" xfId="0" applyFont="1" applyBorder="1" applyAlignment="1" applyProtection="1">
      <alignment horizontal="center" vertical="center"/>
      <protection locked="0"/>
    </xf>
    <xf numFmtId="0" fontId="26" fillId="0" borderId="115" xfId="0" applyFont="1" applyBorder="1" applyAlignment="1" applyProtection="1">
      <alignment horizontal="center" vertical="center"/>
      <protection locked="0"/>
    </xf>
    <xf numFmtId="198" fontId="19" fillId="0" borderId="67" xfId="0" applyNumberFormat="1" applyFont="1" applyBorder="1" applyAlignment="1">
      <alignment horizontal="center" vertical="center"/>
    </xf>
    <xf numFmtId="198" fontId="19" fillId="0" borderId="8" xfId="0" applyNumberFormat="1" applyFont="1" applyBorder="1" applyAlignment="1">
      <alignment horizontal="center" vertical="center"/>
    </xf>
    <xf numFmtId="198" fontId="19" fillId="0" borderId="10" xfId="0" applyNumberFormat="1" applyFont="1" applyBorder="1" applyAlignment="1">
      <alignment horizontal="center" vertical="center"/>
    </xf>
    <xf numFmtId="0" fontId="29" fillId="0" borderId="144" xfId="0" applyFont="1" applyBorder="1" applyAlignment="1" applyProtection="1">
      <alignment horizontal="center" vertical="center" wrapText="1" shrinkToFit="1"/>
      <protection locked="0"/>
    </xf>
    <xf numFmtId="0" fontId="29" fillId="0" borderId="145" xfId="0" applyFont="1" applyBorder="1" applyAlignment="1" applyProtection="1">
      <alignment horizontal="center" vertical="center" wrapText="1" shrinkToFit="1"/>
      <protection locked="0"/>
    </xf>
    <xf numFmtId="0" fontId="81" fillId="0" borderId="19" xfId="0" applyFont="1" applyBorder="1" applyAlignment="1">
      <alignment horizontal="center" vertical="center" wrapText="1"/>
    </xf>
    <xf numFmtId="0" fontId="81" fillId="0" borderId="19" xfId="0" applyFont="1" applyBorder="1" applyAlignment="1">
      <alignment horizontal="center" vertical="center"/>
    </xf>
    <xf numFmtId="0" fontId="81" fillId="0" borderId="19" xfId="0" applyFont="1" applyBorder="1" applyAlignment="1">
      <alignment vertical="top" wrapText="1"/>
    </xf>
    <xf numFmtId="0" fontId="81" fillId="0" borderId="19" xfId="0" applyFont="1" applyBorder="1" applyAlignment="1">
      <alignment vertical="top"/>
    </xf>
    <xf numFmtId="0" fontId="5" fillId="0" borderId="0" xfId="0" applyFont="1" applyAlignment="1">
      <alignment horizontal="left" vertical="top" wrapText="1"/>
    </xf>
    <xf numFmtId="0" fontId="36" fillId="0" borderId="154" xfId="0" applyFont="1" applyBorder="1" applyAlignment="1" applyProtection="1">
      <alignment horizontal="center" vertical="center" wrapText="1"/>
      <protection locked="0"/>
    </xf>
    <xf numFmtId="0" fontId="36" fillId="0" borderId="142" xfId="0" applyFont="1" applyBorder="1" applyAlignment="1" applyProtection="1">
      <alignment horizontal="center" vertical="center" wrapText="1"/>
      <protection locked="0"/>
    </xf>
    <xf numFmtId="0" fontId="36" fillId="0" borderId="215" xfId="0" applyFont="1" applyBorder="1" applyAlignment="1" applyProtection="1">
      <alignment horizontal="center" vertical="center" wrapText="1"/>
      <protection locked="0"/>
    </xf>
    <xf numFmtId="0" fontId="36" fillId="0" borderId="144" xfId="0" applyFont="1" applyBorder="1" applyAlignment="1" applyProtection="1">
      <alignment horizontal="center" vertical="center" wrapText="1"/>
      <protection locked="0"/>
    </xf>
    <xf numFmtId="0" fontId="81" fillId="0" borderId="29" xfId="0" applyFont="1" applyBorder="1" applyAlignment="1">
      <alignment horizontal="center" vertical="top"/>
    </xf>
    <xf numFmtId="0" fontId="81" fillId="0" borderId="25" xfId="0" applyFont="1" applyBorder="1" applyAlignment="1">
      <alignment horizontal="center" vertical="top"/>
    </xf>
    <xf numFmtId="0" fontId="81" fillId="0" borderId="30" xfId="0" applyFont="1" applyBorder="1" applyAlignment="1">
      <alignment horizontal="center" vertical="top"/>
    </xf>
    <xf numFmtId="0" fontId="37" fillId="0" borderId="0" xfId="0" applyFont="1" applyBorder="1" applyAlignment="1">
      <alignment horizontal="center" vertical="center" wrapText="1"/>
    </xf>
    <xf numFmtId="0" fontId="41"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22" fillId="0" borderId="0" xfId="0" applyFont="1" applyBorder="1" applyAlignment="1">
      <alignment vertical="center" wrapText="1" shrinkToFit="1"/>
    </xf>
    <xf numFmtId="0" fontId="22" fillId="0" borderId="0" xfId="0" applyFont="1" applyBorder="1" applyAlignment="1">
      <alignment vertical="center" shrinkToFit="1"/>
    </xf>
    <xf numFmtId="0" fontId="67" fillId="0" borderId="0" xfId="0" applyFont="1" applyBorder="1" applyAlignment="1">
      <alignment horizontal="center" vertical="center"/>
    </xf>
    <xf numFmtId="0" fontId="45" fillId="0" borderId="0" xfId="0" applyFont="1" applyBorder="1" applyAlignment="1">
      <alignment horizontal="center" vertical="center"/>
    </xf>
    <xf numFmtId="0" fontId="36" fillId="0" borderId="0" xfId="0" applyFont="1" applyBorder="1" applyAlignment="1">
      <alignment horizontal="center" vertical="center"/>
    </xf>
    <xf numFmtId="0" fontId="42" fillId="0" borderId="0" xfId="0" applyFont="1" applyBorder="1" applyAlignment="1">
      <alignment horizontal="center" vertical="center"/>
    </xf>
    <xf numFmtId="0" fontId="0" fillId="0" borderId="0" xfId="0" applyBorder="1" applyAlignment="1">
      <alignment horizontal="left" vertical="center" indent="1" shrinkToFit="1"/>
    </xf>
    <xf numFmtId="0" fontId="36" fillId="0" borderId="0"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shrinkToFit="1"/>
      <protection locked="0"/>
    </xf>
    <xf numFmtId="0" fontId="81" fillId="0" borderId="0" xfId="0" applyFont="1" applyBorder="1" applyAlignment="1">
      <alignment horizontal="left" vertical="center" indent="1" shrinkToFit="1"/>
    </xf>
    <xf numFmtId="0" fontId="45" fillId="0" borderId="0" xfId="0" applyFont="1" applyBorder="1" applyAlignment="1">
      <alignment vertical="center" wrapText="1"/>
    </xf>
    <xf numFmtId="0" fontId="81" fillId="0" borderId="0" xfId="0" applyFont="1" applyBorder="1" applyAlignment="1">
      <alignment horizontal="center" vertical="center" wrapText="1" shrinkToFit="1"/>
    </xf>
    <xf numFmtId="0" fontId="5" fillId="0" borderId="0" xfId="0" applyFont="1" applyBorder="1" applyAlignment="1">
      <alignment horizontal="left" vertical="top" wrapText="1"/>
    </xf>
    <xf numFmtId="0" fontId="26"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42" fillId="0" borderId="0" xfId="0" applyFont="1" applyBorder="1" applyAlignment="1">
      <alignment horizontal="right" vertical="center"/>
    </xf>
    <xf numFmtId="0" fontId="29" fillId="0" borderId="0" xfId="0" applyFont="1" applyBorder="1" applyAlignment="1">
      <alignment horizontal="center" vertical="center"/>
    </xf>
    <xf numFmtId="0" fontId="27" fillId="0" borderId="0" xfId="0" applyFont="1" applyBorder="1" applyAlignment="1">
      <alignment horizontal="center" vertical="center"/>
    </xf>
    <xf numFmtId="0" fontId="26" fillId="0" borderId="0" xfId="0" applyFont="1" applyBorder="1" applyAlignment="1">
      <alignment horizontal="center" vertical="center" shrinkToFit="1"/>
    </xf>
    <xf numFmtId="0" fontId="0" fillId="0" borderId="0" xfId="0" applyBorder="1" applyAlignment="1">
      <alignment horizontal="center" vertical="center"/>
    </xf>
    <xf numFmtId="0" fontId="81" fillId="0" borderId="0" xfId="0" applyFont="1" applyBorder="1" applyAlignment="1">
      <alignment horizontal="center" vertical="center" wrapText="1"/>
    </xf>
    <xf numFmtId="0" fontId="81" fillId="0" borderId="0" xfId="0" applyFont="1" applyBorder="1" applyAlignment="1">
      <alignment horizontal="center" vertical="center"/>
    </xf>
    <xf numFmtId="0" fontId="81" fillId="0" borderId="0" xfId="0" applyFont="1" applyBorder="1" applyAlignment="1">
      <alignment vertical="top" wrapText="1"/>
    </xf>
    <xf numFmtId="0" fontId="81" fillId="0" borderId="0" xfId="0" applyFont="1" applyBorder="1" applyAlignment="1">
      <alignment vertical="top"/>
    </xf>
    <xf numFmtId="0" fontId="81" fillId="0" borderId="0" xfId="0" applyFont="1" applyBorder="1" applyAlignment="1">
      <alignment horizontal="center" vertical="top"/>
    </xf>
    <xf numFmtId="0" fontId="0" fillId="0" borderId="0" xfId="0" applyBorder="1" applyProtection="1">
      <alignment vertical="center"/>
      <protection locked="0"/>
    </xf>
    <xf numFmtId="0" fontId="27" fillId="0" borderId="0" xfId="0" applyFont="1" applyBorder="1" applyAlignment="1">
      <alignment horizontal="center" vertical="center" wrapText="1"/>
    </xf>
    <xf numFmtId="0" fontId="29" fillId="0" borderId="0" xfId="0" applyFont="1" applyBorder="1" applyProtection="1">
      <alignment vertical="center"/>
      <protection locked="0"/>
    </xf>
    <xf numFmtId="0" fontId="27" fillId="0" borderId="0" xfId="0" applyFont="1" applyBorder="1" applyProtection="1">
      <alignment vertical="center"/>
      <protection locked="0"/>
    </xf>
    <xf numFmtId="0" fontId="12" fillId="0" borderId="0" xfId="1"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198" fontId="19" fillId="0" borderId="0" xfId="0" applyNumberFormat="1" applyFont="1" applyBorder="1" applyAlignment="1">
      <alignment horizontal="center" vertical="center"/>
    </xf>
    <xf numFmtId="0" fontId="81" fillId="0" borderId="45" xfId="0" applyFont="1" applyBorder="1" applyAlignment="1">
      <alignment horizontal="center" vertical="center" wrapText="1"/>
    </xf>
    <xf numFmtId="0" fontId="81" fillId="0" borderId="42" xfId="0" applyFont="1" applyBorder="1" applyAlignment="1">
      <alignment horizontal="center" vertical="center" wrapText="1"/>
    </xf>
    <xf numFmtId="0" fontId="0" fillId="0" borderId="9" xfId="0" applyBorder="1" applyAlignment="1">
      <alignment horizontal="center" vertical="center" shrinkToFit="1"/>
    </xf>
    <xf numFmtId="0" fontId="36" fillId="0" borderId="9" xfId="0" applyFont="1" applyBorder="1" applyAlignment="1" applyProtection="1">
      <alignment horizontal="center" vertical="center" wrapText="1"/>
      <protection locked="0"/>
    </xf>
    <xf numFmtId="0" fontId="81" fillId="0" borderId="19" xfId="0" applyFont="1" applyBorder="1" applyAlignment="1">
      <alignment horizontal="center" vertical="center" shrinkToFit="1"/>
    </xf>
    <xf numFmtId="0" fontId="45" fillId="0" borderId="29" xfId="0" applyFont="1" applyBorder="1" applyAlignment="1">
      <alignment horizontal="left" vertical="center"/>
    </xf>
    <xf numFmtId="0" fontId="45" fillId="0" borderId="25" xfId="0" applyFont="1" applyBorder="1" applyAlignment="1">
      <alignment horizontal="left" vertical="center"/>
    </xf>
    <xf numFmtId="0" fontId="45" fillId="0" borderId="30" xfId="0" applyFont="1" applyBorder="1" applyAlignment="1">
      <alignment horizontal="left" vertical="center"/>
    </xf>
    <xf numFmtId="0" fontId="36" fillId="0" borderId="9" xfId="0" applyFont="1" applyBorder="1" applyAlignment="1">
      <alignment horizontal="center" vertical="center"/>
    </xf>
    <xf numFmtId="0" fontId="42" fillId="0" borderId="9" xfId="0" applyFont="1" applyBorder="1" applyAlignment="1">
      <alignment horizontal="center" vertical="center"/>
    </xf>
    <xf numFmtId="0" fontId="45" fillId="0" borderId="29" xfId="0" applyFont="1" applyBorder="1" applyAlignment="1">
      <alignment horizontal="left" vertical="center" wrapText="1"/>
    </xf>
    <xf numFmtId="0" fontId="45" fillId="0" borderId="25" xfId="0" applyFont="1" applyBorder="1" applyAlignment="1">
      <alignment horizontal="left" vertical="center" wrapText="1"/>
    </xf>
    <xf numFmtId="0" fontId="45" fillId="0" borderId="30" xfId="0" applyFont="1" applyBorder="1" applyAlignment="1">
      <alignment horizontal="left" vertical="center" wrapText="1"/>
    </xf>
    <xf numFmtId="0" fontId="42" fillId="0" borderId="105" xfId="0" applyFont="1" applyBorder="1" applyAlignment="1">
      <alignment vertical="center" wrapText="1" shrinkToFit="1"/>
    </xf>
    <xf numFmtId="0" fontId="42" fillId="0" borderId="105" xfId="0" applyFont="1" applyBorder="1" applyAlignment="1">
      <alignment vertical="center" shrinkToFit="1"/>
    </xf>
    <xf numFmtId="0" fontId="42" fillId="0" borderId="106" xfId="0" applyFont="1" applyBorder="1" applyAlignment="1">
      <alignment vertical="center" shrinkToFit="1"/>
    </xf>
    <xf numFmtId="0" fontId="42" fillId="0" borderId="108" xfId="0" applyFont="1" applyBorder="1" applyAlignment="1">
      <alignment vertical="center" wrapText="1"/>
    </xf>
    <xf numFmtId="0" fontId="42" fillId="0" borderId="108" xfId="0" applyFont="1" applyBorder="1">
      <alignment vertical="center"/>
    </xf>
    <xf numFmtId="0" fontId="42" fillId="0" borderId="109" xfId="0" applyFont="1" applyBorder="1">
      <alignment vertical="center"/>
    </xf>
    <xf numFmtId="0" fontId="27" fillId="0" borderId="139" xfId="0" applyFont="1" applyBorder="1" applyProtection="1">
      <alignment vertical="center"/>
      <protection locked="0"/>
    </xf>
    <xf numFmtId="0" fontId="27" fillId="0" borderId="144" xfId="0" applyFont="1" applyBorder="1" applyProtection="1">
      <alignment vertical="center"/>
      <protection locked="0"/>
    </xf>
    <xf numFmtId="0" fontId="27" fillId="0" borderId="145" xfId="0" applyFont="1" applyBorder="1" applyProtection="1">
      <alignment vertical="center"/>
      <protection locked="0"/>
    </xf>
    <xf numFmtId="0" fontId="27" fillId="0" borderId="142" xfId="0" applyFont="1" applyBorder="1" applyProtection="1">
      <alignment vertical="center"/>
      <protection locked="0"/>
    </xf>
    <xf numFmtId="0" fontId="27" fillId="0" borderId="143" xfId="0" applyFont="1" applyBorder="1" applyProtection="1">
      <alignment vertical="center"/>
      <protection locked="0"/>
    </xf>
    <xf numFmtId="0" fontId="42" fillId="0" borderId="0" xfId="0" applyFont="1" applyAlignment="1">
      <alignment horizontal="left" wrapText="1"/>
    </xf>
    <xf numFmtId="0" fontId="42" fillId="0" borderId="0" xfId="0" applyFont="1" applyAlignment="1">
      <alignment horizontal="left"/>
    </xf>
    <xf numFmtId="0" fontId="27" fillId="0" borderId="138" xfId="0" applyFont="1" applyBorder="1" applyAlignment="1">
      <alignment horizontal="center" vertical="center" wrapText="1"/>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7" fillId="0" borderId="118" xfId="0" applyFont="1" applyBorder="1" applyProtection="1">
      <alignment vertical="center"/>
      <protection locked="0"/>
    </xf>
    <xf numFmtId="0" fontId="27" fillId="0" borderId="119" xfId="0" applyFont="1" applyBorder="1" applyProtection="1">
      <alignment vertical="center"/>
      <protection locked="0"/>
    </xf>
    <xf numFmtId="0" fontId="29" fillId="0" borderId="119" xfId="0" applyFont="1" applyBorder="1" applyProtection="1">
      <alignment vertical="center"/>
      <protection locked="0"/>
    </xf>
    <xf numFmtId="0" fontId="27" fillId="0" borderId="135" xfId="0" applyFont="1" applyBorder="1" applyProtection="1">
      <alignment vertical="center"/>
      <protection locked="0"/>
    </xf>
    <xf numFmtId="0" fontId="27" fillId="0" borderId="116" xfId="0" applyFont="1" applyBorder="1" applyProtection="1">
      <alignment vertical="center"/>
      <protection locked="0"/>
    </xf>
    <xf numFmtId="0" fontId="27" fillId="0" borderId="117" xfId="0" applyFont="1" applyBorder="1" applyProtection="1">
      <alignment vertical="center"/>
      <protection locked="0"/>
    </xf>
    <xf numFmtId="0" fontId="27" fillId="0" borderId="96" xfId="0" applyFont="1" applyBorder="1" applyProtection="1">
      <alignment vertical="center"/>
      <protection locked="0"/>
    </xf>
    <xf numFmtId="0" fontId="27" fillId="0" borderId="137" xfId="0" applyFont="1" applyBorder="1" applyProtection="1">
      <alignment vertical="center"/>
      <protection locked="0"/>
    </xf>
    <xf numFmtId="0" fontId="27" fillId="0" borderId="134" xfId="0" applyFont="1" applyBorder="1" applyAlignment="1">
      <alignment horizontal="center" vertical="center" wrapText="1"/>
    </xf>
    <xf numFmtId="0" fontId="27" fillId="0" borderId="43" xfId="0" applyFont="1" applyBorder="1" applyAlignment="1">
      <alignment horizontal="center" vertical="center"/>
    </xf>
    <xf numFmtId="0" fontId="27" fillId="0" borderId="136" xfId="0" applyFont="1" applyBorder="1" applyAlignment="1">
      <alignment horizontal="center" vertical="center"/>
    </xf>
    <xf numFmtId="0" fontId="27" fillId="0" borderId="46" xfId="0" applyFont="1" applyBorder="1" applyAlignment="1">
      <alignment horizontal="center" vertical="center"/>
    </xf>
    <xf numFmtId="0" fontId="29" fillId="0" borderId="86" xfId="0" applyFont="1" applyBorder="1" applyProtection="1">
      <alignment vertical="center"/>
      <protection locked="0"/>
    </xf>
    <xf numFmtId="176" fontId="16" fillId="0" borderId="5" xfId="0" applyNumberFormat="1" applyFont="1" applyBorder="1" applyAlignment="1" applyProtection="1">
      <alignment horizontal="center" vertical="center" shrinkToFit="1"/>
      <protection locked="0"/>
    </xf>
    <xf numFmtId="176" fontId="16" fillId="0" borderId="8" xfId="0" applyNumberFormat="1" applyFont="1" applyBorder="1" applyAlignment="1" applyProtection="1">
      <alignment horizontal="center" vertical="center" shrinkToFit="1"/>
      <protection locked="0"/>
    </xf>
    <xf numFmtId="176" fontId="16" fillId="0" borderId="132" xfId="0" applyNumberFormat="1" applyFont="1" applyBorder="1" applyAlignment="1" applyProtection="1">
      <alignment horizontal="center" vertical="center" shrinkToFit="1"/>
      <protection locked="0"/>
    </xf>
    <xf numFmtId="0" fontId="27" fillId="0" borderId="131" xfId="0" applyFont="1" applyBorder="1" applyAlignment="1">
      <alignment horizontal="center" vertical="center"/>
    </xf>
    <xf numFmtId="0" fontId="29" fillId="0" borderId="70"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0" fillId="0" borderId="133" xfId="0" applyBorder="1" applyProtection="1">
      <alignment vertical="center"/>
      <protection locked="0"/>
    </xf>
    <xf numFmtId="176" fontId="16" fillId="0" borderId="10" xfId="0" applyNumberFormat="1" applyFont="1" applyBorder="1" applyAlignment="1" applyProtection="1">
      <alignment horizontal="center" vertical="center" shrinkToFit="1"/>
      <protection locked="0"/>
    </xf>
    <xf numFmtId="0" fontId="19" fillId="0" borderId="128" xfId="0" applyFont="1" applyBorder="1" applyAlignment="1" applyProtection="1">
      <alignment horizontal="center" vertical="center"/>
      <protection locked="0"/>
    </xf>
    <xf numFmtId="0" fontId="19" fillId="0" borderId="130" xfId="0" applyFont="1" applyBorder="1" applyAlignment="1" applyProtection="1">
      <alignment horizontal="center" vertical="center"/>
      <protection locked="0"/>
    </xf>
    <xf numFmtId="0" fontId="27" fillId="0" borderId="129" xfId="0" applyFont="1" applyBorder="1" applyAlignment="1">
      <alignment horizontal="center" vertical="center" wrapText="1"/>
    </xf>
    <xf numFmtId="0" fontId="27" fillId="0" borderId="115" xfId="0" applyFont="1" applyBorder="1" applyAlignment="1">
      <alignment horizontal="center" vertical="center" wrapText="1"/>
    </xf>
    <xf numFmtId="0" fontId="27" fillId="0" borderId="127" xfId="0" applyFont="1" applyBorder="1" applyAlignment="1">
      <alignment horizontal="center" vertical="center" wrapText="1"/>
    </xf>
    <xf numFmtId="0" fontId="27" fillId="0" borderId="14" xfId="0" applyFont="1" applyBorder="1" applyAlignment="1">
      <alignment horizontal="center" vertical="center" wrapText="1"/>
    </xf>
    <xf numFmtId="0" fontId="21" fillId="0" borderId="0" xfId="0" applyFont="1" applyAlignment="1">
      <alignment horizontal="center"/>
    </xf>
    <xf numFmtId="0" fontId="42" fillId="0" borderId="0" xfId="0" applyFont="1" applyAlignment="1">
      <alignment horizontal="right" vertical="center"/>
    </xf>
    <xf numFmtId="0" fontId="29" fillId="0" borderId="120" xfId="0" applyFont="1" applyBorder="1" applyAlignment="1">
      <alignment horizontal="center" vertical="center"/>
    </xf>
    <xf numFmtId="0" fontId="27" fillId="0" borderId="121" xfId="0" applyFont="1" applyBorder="1" applyAlignment="1">
      <alignment horizontal="center" vertical="center"/>
    </xf>
    <xf numFmtId="0" fontId="26" fillId="0" borderId="121" xfId="0" applyFont="1" applyBorder="1" applyAlignment="1">
      <alignment horizontal="center" vertical="center" shrinkToFit="1"/>
    </xf>
    <xf numFmtId="0" fontId="26" fillId="0" borderId="122" xfId="0" applyFont="1" applyBorder="1" applyAlignment="1">
      <alignment horizontal="center" vertical="center" shrinkToFit="1"/>
    </xf>
    <xf numFmtId="0" fontId="0" fillId="0" borderId="121" xfId="0" applyBorder="1" applyAlignment="1">
      <alignment horizontal="center" vertical="center"/>
    </xf>
    <xf numFmtId="0" fontId="0" fillId="0" borderId="124" xfId="0" applyBorder="1" applyAlignment="1">
      <alignment horizontal="center" vertical="center"/>
    </xf>
    <xf numFmtId="0" fontId="53" fillId="0" borderId="0" xfId="0" applyFont="1" applyAlignment="1">
      <alignment horizontal="center" vertical="center"/>
    </xf>
    <xf numFmtId="176" fontId="0" fillId="0" borderId="0" xfId="0" applyNumberFormat="1" applyAlignment="1" applyProtection="1">
      <alignment horizontal="left" vertical="center"/>
      <protection locked="0"/>
    </xf>
    <xf numFmtId="0" fontId="0" fillId="0" borderId="0" xfId="0" applyAlignment="1">
      <alignment horizontal="left" vertical="center" indent="1"/>
    </xf>
    <xf numFmtId="0" fontId="5" fillId="0" borderId="0" xfId="0" applyFont="1" applyAlignment="1">
      <alignment horizontal="left" vertical="center" indent="1"/>
    </xf>
    <xf numFmtId="0" fontId="60" fillId="0" borderId="0" xfId="0" applyFont="1" applyAlignment="1">
      <alignment horizontal="left" vertical="center"/>
    </xf>
    <xf numFmtId="0" fontId="53" fillId="0" borderId="19" xfId="0" applyFont="1" applyBorder="1" applyAlignment="1">
      <alignment horizontal="center" vertical="center"/>
    </xf>
    <xf numFmtId="182" fontId="22" fillId="0" borderId="54" xfId="0" applyNumberFormat="1" applyFont="1" applyBorder="1" applyAlignment="1">
      <alignment horizontal="center" vertical="center"/>
    </xf>
    <xf numFmtId="182" fontId="22" fillId="0" borderId="29" xfId="0" applyNumberFormat="1" applyFont="1" applyBorder="1" applyAlignment="1">
      <alignment horizontal="center" vertical="center"/>
    </xf>
    <xf numFmtId="182" fontId="22" fillId="0" borderId="52" xfId="0" applyNumberFormat="1" applyFont="1" applyBorder="1" applyAlignment="1">
      <alignment horizontal="center" vertical="center"/>
    </xf>
    <xf numFmtId="179" fontId="21" fillId="0" borderId="33" xfId="0" applyNumberFormat="1" applyFont="1" applyBorder="1" applyAlignment="1">
      <alignment horizontal="center" vertical="center" shrinkToFit="1"/>
    </xf>
    <xf numFmtId="179" fontId="21" fillId="0" borderId="36" xfId="0" applyNumberFormat="1" applyFont="1" applyBorder="1" applyAlignment="1">
      <alignment horizontal="center" vertical="center" shrinkToFit="1"/>
    </xf>
    <xf numFmtId="179" fontId="21" fillId="0" borderId="38" xfId="0" applyNumberFormat="1" applyFont="1" applyBorder="1" applyAlignment="1">
      <alignment horizontal="center" vertical="center" shrinkToFit="1"/>
    </xf>
    <xf numFmtId="182" fontId="22" fillId="0" borderId="68" xfId="0" applyNumberFormat="1" applyFont="1" applyBorder="1" applyAlignment="1">
      <alignment horizontal="center" vertical="center"/>
    </xf>
    <xf numFmtId="182" fontId="22" fillId="0" borderId="56" xfId="0" applyNumberFormat="1" applyFont="1" applyBorder="1" applyAlignment="1">
      <alignment horizontal="center" vertical="center"/>
    </xf>
    <xf numFmtId="0" fontId="54" fillId="0" borderId="35" xfId="0" applyFont="1" applyBorder="1" applyAlignment="1" applyProtection="1">
      <alignment horizontal="center" vertical="center" shrinkToFit="1"/>
      <protection locked="0"/>
    </xf>
    <xf numFmtId="0" fontId="54" fillId="0" borderId="37" xfId="0" applyFont="1" applyBorder="1" applyAlignment="1" applyProtection="1">
      <alignment horizontal="center" vertical="center" shrinkToFit="1"/>
      <protection locked="0"/>
    </xf>
    <xf numFmtId="0" fontId="54" fillId="0" borderId="40" xfId="0" applyFont="1" applyBorder="1" applyAlignment="1" applyProtection="1">
      <alignment horizontal="center" vertical="center" shrinkToFit="1"/>
      <protection locked="0"/>
    </xf>
    <xf numFmtId="0" fontId="54" fillId="0" borderId="43" xfId="0" applyFont="1" applyBorder="1" applyAlignment="1" applyProtection="1">
      <alignment horizontal="center" vertical="center" shrinkToFit="1"/>
      <protection locked="0"/>
    </xf>
    <xf numFmtId="0" fontId="54" fillId="0" borderId="46" xfId="0" applyFont="1" applyBorder="1" applyAlignment="1" applyProtection="1">
      <alignment horizontal="center" vertical="center" shrinkToFit="1"/>
      <protection locked="0"/>
    </xf>
    <xf numFmtId="179" fontId="21" fillId="0" borderId="41" xfId="0" applyNumberFormat="1" applyFont="1" applyBorder="1" applyAlignment="1">
      <alignment horizontal="center" vertical="center" shrinkToFit="1"/>
    </xf>
    <xf numFmtId="179" fontId="21" fillId="0" borderId="44" xfId="0" applyNumberFormat="1" applyFont="1" applyBorder="1" applyAlignment="1">
      <alignment horizontal="center" vertical="center" shrinkToFit="1"/>
    </xf>
    <xf numFmtId="0" fontId="36" fillId="0" borderId="33" xfId="0" applyFont="1" applyBorder="1" applyAlignment="1">
      <alignment horizontal="center" vertical="center" shrinkToFit="1"/>
    </xf>
    <xf numFmtId="0" fontId="42" fillId="0" borderId="38" xfId="0" applyFont="1" applyBorder="1" applyAlignment="1">
      <alignment horizontal="center" vertical="center" shrinkToFit="1"/>
    </xf>
    <xf numFmtId="0" fontId="42" fillId="0" borderId="68" xfId="0" applyFont="1" applyBorder="1" applyAlignment="1">
      <alignment horizontal="center" vertical="center" shrinkToFit="1"/>
    </xf>
    <xf numFmtId="0" fontId="42" fillId="0" borderId="56" xfId="0" applyFont="1" applyBorder="1" applyAlignment="1">
      <alignment horizontal="center" vertical="center" shrinkToFit="1"/>
    </xf>
    <xf numFmtId="0" fontId="42" fillId="0" borderId="57" xfId="0" applyFont="1" applyBorder="1" applyAlignment="1">
      <alignment horizontal="center" vertical="center" shrinkToFit="1"/>
    </xf>
    <xf numFmtId="0" fontId="42" fillId="0" borderId="58" xfId="0" applyFont="1" applyBorder="1" applyAlignment="1">
      <alignment horizontal="center" vertical="center" shrinkToFit="1"/>
    </xf>
    <xf numFmtId="0" fontId="42" fillId="0" borderId="71" xfId="0" applyFont="1" applyBorder="1" applyAlignment="1">
      <alignment horizontal="center" vertical="center" shrinkToFit="1"/>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180" fontId="54" fillId="0" borderId="98" xfId="0" applyNumberFormat="1" applyFont="1" applyBorder="1" applyAlignment="1">
      <alignment horizontal="center" vertical="center" shrinkToFit="1"/>
    </xf>
    <xf numFmtId="180" fontId="54" fillId="0" borderId="99" xfId="0" applyNumberFormat="1" applyFont="1" applyBorder="1" applyAlignment="1">
      <alignment horizontal="center" vertical="center" shrinkToFit="1"/>
    </xf>
    <xf numFmtId="180" fontId="54" fillId="0" borderId="74" xfId="0" applyNumberFormat="1" applyFont="1" applyBorder="1" applyAlignment="1">
      <alignment horizontal="center" vertical="center" shrinkToFit="1"/>
    </xf>
    <xf numFmtId="180" fontId="54" fillId="0" borderId="100" xfId="0" applyNumberFormat="1" applyFont="1" applyBorder="1" applyAlignment="1">
      <alignment horizontal="center" vertical="center" shrinkToFit="1"/>
    </xf>
    <xf numFmtId="180" fontId="54" fillId="0" borderId="101" xfId="0" applyNumberFormat="1" applyFont="1" applyBorder="1" applyAlignment="1">
      <alignment horizontal="center" vertical="center" shrinkToFit="1"/>
    </xf>
    <xf numFmtId="180" fontId="54" fillId="0" borderId="60" xfId="0" applyNumberFormat="1" applyFont="1" applyBorder="1" applyAlignment="1">
      <alignment horizontal="center" vertical="center" shrinkToFit="1"/>
    </xf>
    <xf numFmtId="180" fontId="54" fillId="0" borderId="41" xfId="0" applyNumberFormat="1" applyFont="1" applyBorder="1" applyAlignment="1" applyProtection="1">
      <alignment horizontal="center" vertical="center" shrinkToFit="1"/>
      <protection locked="0"/>
    </xf>
    <xf numFmtId="180" fontId="54" fillId="0" borderId="36" xfId="0" applyNumberFormat="1" applyFont="1" applyBorder="1" applyAlignment="1" applyProtection="1">
      <alignment horizontal="center" vertical="center" shrinkToFit="1"/>
      <protection locked="0"/>
    </xf>
    <xf numFmtId="180" fontId="54" fillId="0" borderId="44" xfId="0" applyNumberFormat="1" applyFont="1" applyBorder="1" applyAlignment="1" applyProtection="1">
      <alignment horizontal="center" vertical="center" shrinkToFit="1"/>
      <protection locked="0"/>
    </xf>
    <xf numFmtId="180" fontId="54" fillId="0" borderId="65" xfId="0" applyNumberFormat="1" applyFont="1" applyBorder="1" applyAlignment="1" applyProtection="1">
      <alignment horizontal="center" vertical="center" shrinkToFit="1"/>
      <protection locked="0"/>
    </xf>
    <xf numFmtId="180" fontId="54" fillId="0" borderId="30" xfId="0" applyNumberFormat="1" applyFont="1" applyBorder="1" applyAlignment="1" applyProtection="1">
      <alignment horizontal="center" vertical="center" shrinkToFit="1"/>
      <protection locked="0"/>
    </xf>
    <xf numFmtId="180" fontId="54" fillId="0" borderId="51" xfId="0" applyNumberFormat="1" applyFont="1" applyBorder="1" applyAlignment="1" applyProtection="1">
      <alignment horizontal="center" vertical="center" shrinkToFit="1"/>
      <protection locked="0"/>
    </xf>
    <xf numFmtId="0" fontId="60" fillId="0" borderId="0" xfId="0" applyFont="1" applyAlignment="1">
      <alignment horizontal="left" vertical="center" wrapText="1"/>
    </xf>
    <xf numFmtId="0" fontId="19" fillId="0" borderId="9"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42" fillId="0" borderId="34" xfId="0" applyFont="1" applyBorder="1" applyAlignment="1">
      <alignment horizontal="center" vertical="center" shrinkToFit="1"/>
    </xf>
    <xf numFmtId="180" fontId="54" fillId="0" borderId="71" xfId="0" applyNumberFormat="1" applyFont="1" applyBorder="1" applyAlignment="1" applyProtection="1">
      <alignment horizontal="center" vertical="center" shrinkToFit="1"/>
      <protection locked="0"/>
    </xf>
    <xf numFmtId="180" fontId="54" fillId="0" borderId="59" xfId="0" applyNumberFormat="1" applyFont="1" applyBorder="1" applyAlignment="1" applyProtection="1">
      <alignment horizontal="center" vertical="center" shrinkToFit="1"/>
      <protection locked="0"/>
    </xf>
    <xf numFmtId="180" fontId="54" fillId="0" borderId="33" xfId="0" applyNumberFormat="1" applyFont="1" applyBorder="1" applyAlignment="1" applyProtection="1">
      <alignment horizontal="center" vertical="center" shrinkToFit="1"/>
      <protection locked="0"/>
    </xf>
    <xf numFmtId="180" fontId="54" fillId="0" borderId="38" xfId="0" applyNumberFormat="1" applyFont="1" applyBorder="1" applyAlignment="1" applyProtection="1">
      <alignment horizontal="center" vertical="center" shrinkToFit="1"/>
      <protection locked="0"/>
    </xf>
    <xf numFmtId="180" fontId="54" fillId="0" borderId="61" xfId="0" applyNumberFormat="1" applyFont="1" applyBorder="1" applyAlignment="1">
      <alignment horizontal="center" vertical="center" shrinkToFit="1"/>
    </xf>
    <xf numFmtId="180" fontId="54" fillId="0" borderId="62" xfId="0" applyNumberFormat="1" applyFont="1" applyBorder="1" applyAlignment="1">
      <alignment horizontal="center" vertical="center" shrinkToFit="1"/>
    </xf>
    <xf numFmtId="180" fontId="54" fillId="0" borderId="63" xfId="0" applyNumberFormat="1" applyFont="1" applyBorder="1" applyAlignment="1">
      <alignment horizontal="center" vertical="center" shrinkToFit="1"/>
    </xf>
    <xf numFmtId="180" fontId="54" fillId="0" borderId="64" xfId="0" applyNumberFormat="1" applyFont="1" applyBorder="1" applyAlignment="1">
      <alignment horizontal="center" vertical="center" shrinkToFit="1"/>
    </xf>
    <xf numFmtId="0" fontId="36" fillId="0" borderId="0" xfId="0" applyFont="1" applyAlignment="1">
      <alignment horizontal="left" vertical="top" wrapText="1"/>
    </xf>
    <xf numFmtId="0" fontId="42" fillId="0" borderId="0" xfId="0" applyFont="1" applyAlignment="1">
      <alignment horizontal="left" vertical="top"/>
    </xf>
    <xf numFmtId="0" fontId="0" fillId="0" borderId="0" xfId="0" applyAlignment="1">
      <alignment horizontal="left" vertical="top"/>
    </xf>
    <xf numFmtId="0" fontId="42" fillId="0" borderId="31" xfId="0" applyFont="1" applyBorder="1" applyAlignment="1">
      <alignment horizontal="center" vertical="center"/>
    </xf>
    <xf numFmtId="0" fontId="8" fillId="0" borderId="42"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42" fillId="0" borderId="32" xfId="0" applyFont="1" applyBorder="1" applyAlignment="1">
      <alignment horizontal="center" vertical="center"/>
    </xf>
    <xf numFmtId="0" fontId="42" fillId="0" borderId="42" xfId="0" applyFont="1" applyBorder="1" applyAlignment="1" applyProtection="1">
      <alignment vertical="center" wrapText="1"/>
      <protection locked="0"/>
    </xf>
    <xf numFmtId="0" fontId="42" fillId="0" borderId="43" xfId="0" applyFont="1" applyBorder="1" applyAlignment="1" applyProtection="1">
      <alignment vertical="center" wrapText="1"/>
      <protection locked="0"/>
    </xf>
    <xf numFmtId="0" fontId="42" fillId="0" borderId="39" xfId="0" applyFont="1" applyBorder="1" applyAlignment="1" applyProtection="1">
      <alignment vertical="center" wrapText="1"/>
      <protection locked="0"/>
    </xf>
    <xf numFmtId="0" fontId="42" fillId="0" borderId="40" xfId="0" applyFont="1" applyBorder="1" applyAlignment="1" applyProtection="1">
      <alignment vertical="center" wrapText="1"/>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36" fillId="0" borderId="66"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7" fillId="0" borderId="5" xfId="6" applyBorder="1" applyAlignment="1">
      <alignment horizontal="left" vertical="center" shrinkToFit="1"/>
    </xf>
    <xf numFmtId="0" fontId="7" fillId="0" borderId="10" xfId="6" applyBorder="1" applyAlignment="1">
      <alignment horizontal="left" vertical="center" shrinkToFit="1"/>
    </xf>
    <xf numFmtId="179" fontId="5" fillId="0" borderId="0" xfId="0" applyNumberFormat="1" applyFont="1" applyAlignment="1">
      <alignment horizontal="left" vertical="center" wrapText="1"/>
    </xf>
    <xf numFmtId="179" fontId="41" fillId="0" borderId="0" xfId="0" applyNumberFormat="1" applyFont="1" applyAlignment="1">
      <alignment horizontal="left" vertical="center" wrapText="1"/>
    </xf>
    <xf numFmtId="0" fontId="7" fillId="0" borderId="9" xfId="6" applyBorder="1" applyAlignment="1">
      <alignment horizontal="center" vertical="center"/>
    </xf>
    <xf numFmtId="0" fontId="22" fillId="0" borderId="23" xfId="0" applyFont="1" applyBorder="1" applyAlignment="1" applyProtection="1">
      <alignment horizontal="left" vertical="center" indent="1" shrinkToFit="1"/>
      <protection locked="0"/>
    </xf>
    <xf numFmtId="0" fontId="22" fillId="0" borderId="25" xfId="0" applyFont="1" applyBorder="1" applyAlignment="1" applyProtection="1">
      <alignment horizontal="left" vertical="center" indent="1" shrinkToFit="1"/>
      <protection locked="0"/>
    </xf>
    <xf numFmtId="0" fontId="22" fillId="0" borderId="30" xfId="0" applyFont="1" applyBorder="1" applyAlignment="1" applyProtection="1">
      <alignment horizontal="left" vertical="center" indent="1" shrinkToFit="1"/>
      <protection locked="0"/>
    </xf>
    <xf numFmtId="0" fontId="22" fillId="0" borderId="26" xfId="0" applyFont="1" applyBorder="1" applyAlignment="1" applyProtection="1">
      <alignment horizontal="left" vertical="center" indent="1"/>
      <protection locked="0"/>
    </xf>
    <xf numFmtId="0" fontId="22" fillId="0" borderId="28" xfId="0" applyFont="1" applyBorder="1" applyAlignment="1" applyProtection="1">
      <alignment horizontal="left" vertical="center" indent="1"/>
      <protection locked="0"/>
    </xf>
    <xf numFmtId="0" fontId="22" fillId="0" borderId="59" xfId="0" applyFont="1" applyBorder="1" applyAlignment="1" applyProtection="1">
      <alignment horizontal="left" vertical="center" indent="1"/>
      <protection locked="0"/>
    </xf>
    <xf numFmtId="0" fontId="22" fillId="0" borderId="23" xfId="0" applyFont="1" applyBorder="1" applyAlignment="1" applyProtection="1">
      <alignment horizontal="left" vertical="center" indent="1"/>
      <protection locked="0"/>
    </xf>
    <xf numFmtId="0" fontId="22" fillId="0" borderId="25" xfId="0" applyFont="1" applyBorder="1" applyAlignment="1" applyProtection="1">
      <alignment horizontal="left" vertical="center" indent="1"/>
      <protection locked="0"/>
    </xf>
    <xf numFmtId="0" fontId="22" fillId="0" borderId="30" xfId="0" applyFont="1" applyBorder="1" applyAlignment="1" applyProtection="1">
      <alignment horizontal="left" vertical="center" indent="1"/>
      <protection locked="0"/>
    </xf>
    <xf numFmtId="0" fontId="42" fillId="0" borderId="23" xfId="0" applyFont="1" applyBorder="1" applyAlignment="1">
      <alignment horizontal="left" vertical="center" indent="1" shrinkToFit="1"/>
    </xf>
    <xf numFmtId="0" fontId="42" fillId="0" borderId="25" xfId="0" applyFont="1" applyBorder="1" applyAlignment="1">
      <alignment horizontal="left" vertical="center" indent="1" shrinkToFit="1"/>
    </xf>
    <xf numFmtId="0" fontId="42" fillId="0" borderId="30" xfId="0" applyFont="1" applyBorder="1" applyAlignment="1">
      <alignment horizontal="left" vertical="center" indent="1" shrinkToFit="1"/>
    </xf>
    <xf numFmtId="0" fontId="42" fillId="0" borderId="23"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30" xfId="0" applyFont="1" applyBorder="1" applyAlignment="1">
      <alignment horizontal="left" vertical="center" shrinkToFit="1"/>
    </xf>
    <xf numFmtId="0" fontId="42" fillId="0" borderId="204" xfId="0" applyFont="1" applyBorder="1" applyAlignment="1">
      <alignment horizontal="left" vertical="center" indent="1" shrinkToFit="1"/>
    </xf>
    <xf numFmtId="0" fontId="42" fillId="0" borderId="47" xfId="0" applyFont="1" applyBorder="1" applyAlignment="1">
      <alignment horizontal="left" vertical="center" indent="1" shrinkToFit="1"/>
    </xf>
    <xf numFmtId="0" fontId="42" fillId="0" borderId="51" xfId="0" applyFont="1" applyBorder="1" applyAlignment="1">
      <alignment horizontal="left" vertical="center" indent="1" shrinkToFit="1"/>
    </xf>
    <xf numFmtId="0" fontId="42" fillId="0" borderId="20" xfId="0" applyFont="1" applyBorder="1" applyAlignment="1">
      <alignment horizontal="left" vertical="center" indent="1" shrinkToFit="1"/>
    </xf>
    <xf numFmtId="0" fontId="42" fillId="0" borderId="22" xfId="0" applyFont="1" applyBorder="1" applyAlignment="1">
      <alignment horizontal="left" vertical="center" indent="1" shrinkToFit="1"/>
    </xf>
    <xf numFmtId="0" fontId="42" fillId="0" borderId="71" xfId="0" applyFont="1" applyBorder="1" applyAlignment="1">
      <alignment horizontal="left" vertical="center" indent="1" shrinkToFit="1"/>
    </xf>
    <xf numFmtId="0" fontId="42" fillId="0" borderId="26" xfId="0" applyFont="1" applyBorder="1" applyAlignment="1">
      <alignment horizontal="left" vertical="center" indent="1"/>
    </xf>
    <xf numFmtId="0" fontId="42" fillId="0" borderId="28" xfId="0" applyFont="1" applyBorder="1" applyAlignment="1">
      <alignment horizontal="left" vertical="center" indent="1"/>
    </xf>
    <xf numFmtId="0" fontId="42" fillId="0" borderId="59" xfId="0" applyFont="1" applyBorder="1" applyAlignment="1">
      <alignment horizontal="left" vertical="center" indent="1"/>
    </xf>
    <xf numFmtId="179" fontId="52" fillId="0" borderId="2" xfId="0" applyNumberFormat="1" applyFont="1" applyBorder="1" applyAlignment="1">
      <alignment horizontal="left"/>
    </xf>
    <xf numFmtId="179" fontId="42" fillId="0" borderId="5" xfId="0" applyNumberFormat="1" applyFont="1" applyBorder="1" applyAlignment="1">
      <alignment horizontal="center" vertical="center"/>
    </xf>
    <xf numFmtId="179" fontId="42" fillId="0" borderId="8" xfId="0" applyNumberFormat="1" applyFont="1" applyBorder="1" applyAlignment="1">
      <alignment horizontal="center" vertical="center"/>
    </xf>
    <xf numFmtId="179" fontId="42" fillId="0" borderId="70" xfId="0" applyNumberFormat="1" applyFont="1"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2" fillId="0" borderId="72" xfId="0" applyFont="1" applyBorder="1" applyAlignment="1" applyProtection="1">
      <alignment horizontal="left" vertical="center" indent="1"/>
      <protection locked="0"/>
    </xf>
    <xf numFmtId="0" fontId="22" fillId="0" borderId="53" xfId="0" applyFont="1" applyBorder="1" applyAlignment="1" applyProtection="1">
      <alignment horizontal="left" vertical="center" indent="1"/>
      <protection locked="0"/>
    </xf>
    <xf numFmtId="0" fontId="22" fillId="0" borderId="65" xfId="0" applyFont="1" applyBorder="1" applyAlignment="1" applyProtection="1">
      <alignment horizontal="left" vertical="center" indent="1"/>
      <protection locked="0"/>
    </xf>
    <xf numFmtId="0" fontId="14" fillId="5" borderId="0" xfId="0" applyFont="1" applyFill="1" applyAlignment="1">
      <alignment horizontal="center" vertical="center"/>
    </xf>
    <xf numFmtId="179" fontId="52" fillId="0" borderId="0" xfId="0" applyNumberFormat="1" applyFont="1" applyAlignment="1">
      <alignment horizontal="left"/>
    </xf>
    <xf numFmtId="0" fontId="42" fillId="2" borderId="29" xfId="0" applyFont="1" applyFill="1" applyBorder="1" applyAlignment="1">
      <alignment horizontal="left" vertical="center" shrinkToFit="1"/>
    </xf>
    <xf numFmtId="0" fontId="42" fillId="2" borderId="25" xfId="0" applyFont="1" applyFill="1" applyBorder="1" applyAlignment="1">
      <alignment horizontal="left" vertical="center" shrinkToFit="1"/>
    </xf>
    <xf numFmtId="0" fontId="42" fillId="2" borderId="30" xfId="0" applyFont="1" applyFill="1" applyBorder="1" applyAlignment="1">
      <alignment horizontal="left" vertical="center" shrinkToFit="1"/>
    </xf>
    <xf numFmtId="0" fontId="41" fillId="0" borderId="2" xfId="0" applyFont="1" applyBorder="1" applyAlignment="1">
      <alignment horizontal="left" vertical="center" wrapText="1"/>
    </xf>
    <xf numFmtId="0" fontId="41" fillId="0" borderId="0" xfId="0" applyFont="1" applyAlignment="1">
      <alignment horizontal="left" vertical="center" wrapText="1"/>
    </xf>
    <xf numFmtId="179" fontId="42" fillId="0" borderId="23" xfId="0" applyNumberFormat="1" applyFont="1" applyBorder="1" applyAlignment="1">
      <alignment horizontal="left" vertical="center" wrapText="1" indent="1"/>
    </xf>
    <xf numFmtId="179" fontId="42" fillId="0" borderId="25" xfId="0" applyNumberFormat="1" applyFont="1" applyBorder="1" applyAlignment="1">
      <alignment horizontal="left" vertical="center" wrapText="1" indent="1"/>
    </xf>
    <xf numFmtId="179" fontId="42" fillId="0" borderId="30" xfId="0" applyNumberFormat="1" applyFont="1" applyBorder="1" applyAlignment="1">
      <alignment horizontal="left" vertical="center" wrapText="1" indent="1"/>
    </xf>
    <xf numFmtId="0" fontId="42" fillId="0" borderId="72" xfId="0" applyFont="1" applyBorder="1" applyAlignment="1">
      <alignment horizontal="left" vertical="center" indent="1" shrinkToFit="1"/>
    </xf>
    <xf numFmtId="0" fontId="42" fillId="0" borderId="53" xfId="0" applyFont="1" applyBorder="1" applyAlignment="1">
      <alignment horizontal="left" vertical="center" indent="1" shrinkToFit="1"/>
    </xf>
    <xf numFmtId="0" fontId="42" fillId="0" borderId="65" xfId="0" applyFont="1" applyBorder="1" applyAlignment="1">
      <alignment horizontal="left" vertical="center" indent="1" shrinkToFit="1"/>
    </xf>
    <xf numFmtId="0" fontId="22" fillId="0" borderId="0" xfId="0" applyFont="1" applyAlignment="1">
      <alignment vertical="center" wrapText="1"/>
    </xf>
    <xf numFmtId="0" fontId="42" fillId="2" borderId="56" xfId="0" applyFont="1" applyFill="1" applyBorder="1" applyAlignment="1">
      <alignment horizontal="left" vertical="center" shrinkToFit="1"/>
    </xf>
    <xf numFmtId="0" fontId="42" fillId="2" borderId="28" xfId="0" applyFont="1" applyFill="1" applyBorder="1" applyAlignment="1">
      <alignment horizontal="left" vertical="center" shrinkToFit="1"/>
    </xf>
    <xf numFmtId="0" fontId="42" fillId="2" borderId="59" xfId="0" applyFont="1" applyFill="1" applyBorder="1" applyAlignment="1">
      <alignment horizontal="left" vertical="center" shrinkToFit="1"/>
    </xf>
    <xf numFmtId="179" fontId="42" fillId="0" borderId="5" xfId="0" applyNumberFormat="1" applyFont="1" applyBorder="1" applyAlignment="1">
      <alignment horizontal="left" vertical="center" wrapText="1" indent="1"/>
    </xf>
    <xf numFmtId="179" fontId="42" fillId="0" borderId="8" xfId="0" applyNumberFormat="1" applyFont="1" applyBorder="1" applyAlignment="1">
      <alignment horizontal="left" vertical="center" wrapText="1" indent="1"/>
    </xf>
    <xf numFmtId="179" fontId="42" fillId="0" borderId="70" xfId="0" applyNumberFormat="1" applyFont="1" applyBorder="1" applyAlignment="1">
      <alignment horizontal="left" vertical="center" wrapText="1" indent="1"/>
    </xf>
    <xf numFmtId="179" fontId="42" fillId="0" borderId="66" xfId="0" applyNumberFormat="1" applyFont="1" applyBorder="1" applyAlignment="1">
      <alignment horizontal="center" vertical="center"/>
    </xf>
    <xf numFmtId="179" fontId="42" fillId="0" borderId="31" xfId="0" applyNumberFormat="1" applyFont="1" applyBorder="1" applyAlignment="1">
      <alignment horizontal="center" vertical="center"/>
    </xf>
    <xf numFmtId="179" fontId="21" fillId="0" borderId="0" xfId="0" applyNumberFormat="1" applyFont="1" applyAlignment="1">
      <alignment horizontal="left"/>
    </xf>
    <xf numFmtId="179" fontId="52" fillId="0" borderId="0" xfId="0" applyNumberFormat="1" applyFont="1" applyAlignment="1">
      <alignment horizontal="left" vertical="center" wrapText="1"/>
    </xf>
    <xf numFmtId="179" fontId="52" fillId="0" borderId="6" xfId="0" applyNumberFormat="1" applyFont="1" applyBorder="1" applyAlignment="1">
      <alignment horizontal="left" vertical="center" wrapText="1"/>
    </xf>
    <xf numFmtId="0" fontId="36" fillId="0" borderId="41" xfId="0" applyFont="1" applyBorder="1" applyAlignment="1">
      <alignment horizontal="center" vertical="center" textRotation="255"/>
    </xf>
    <xf numFmtId="0" fontId="36" fillId="0" borderId="36" xfId="0" applyFont="1" applyBorder="1" applyAlignment="1">
      <alignment horizontal="center" vertical="center" textRotation="255"/>
    </xf>
    <xf numFmtId="0" fontId="42" fillId="2" borderId="208" xfId="0" applyFont="1" applyFill="1" applyBorder="1" applyAlignment="1">
      <alignment horizontal="center" vertical="center" textRotation="255" wrapText="1"/>
    </xf>
    <xf numFmtId="0" fontId="42" fillId="2" borderId="209" xfId="0" applyFont="1" applyFill="1" applyBorder="1" applyAlignment="1">
      <alignment horizontal="center" vertical="center" textRotation="255" wrapText="1"/>
    </xf>
    <xf numFmtId="0" fontId="42" fillId="2" borderId="102" xfId="0" applyFont="1" applyFill="1" applyBorder="1" applyAlignment="1">
      <alignment horizontal="center" vertical="center" textRotation="255" wrapText="1"/>
    </xf>
    <xf numFmtId="179" fontId="42" fillId="0" borderId="20" xfId="0" applyNumberFormat="1" applyFont="1" applyBorder="1" applyAlignment="1">
      <alignment horizontal="left" vertical="center" wrapText="1" indent="1"/>
    </xf>
    <xf numFmtId="179" fontId="42" fillId="0" borderId="22" xfId="0" applyNumberFormat="1" applyFont="1" applyBorder="1" applyAlignment="1">
      <alignment horizontal="left" vertical="center" wrapText="1" indent="1"/>
    </xf>
    <xf numFmtId="179" fontId="42" fillId="0" borderId="71" xfId="0" applyNumberFormat="1" applyFont="1" applyBorder="1" applyAlignment="1">
      <alignment horizontal="left" vertical="center" wrapText="1" indent="1"/>
    </xf>
    <xf numFmtId="0" fontId="42" fillId="2" borderId="34" xfId="0" applyFont="1" applyFill="1" applyBorder="1" applyAlignment="1">
      <alignment horizontal="left" vertical="center" shrinkToFit="1"/>
    </xf>
    <xf numFmtId="0" fontId="7" fillId="0" borderId="3" xfId="6" applyBorder="1" applyAlignment="1">
      <alignment horizontal="left" vertical="center"/>
    </xf>
    <xf numFmtId="0" fontId="7" fillId="0" borderId="0" xfId="6" applyBorder="1" applyAlignment="1">
      <alignment horizontal="left" vertical="center"/>
    </xf>
    <xf numFmtId="0" fontId="7" fillId="0" borderId="6" xfId="6" applyBorder="1" applyAlignment="1">
      <alignment horizontal="left" vertical="center"/>
    </xf>
    <xf numFmtId="0" fontId="91" fillId="0" borderId="178" xfId="6" applyFont="1" applyBorder="1" applyAlignment="1">
      <alignment horizontal="left" vertical="center" indent="1" shrinkToFit="1"/>
    </xf>
    <xf numFmtId="0" fontId="91" fillId="0" borderId="9" xfId="6" applyFont="1" applyBorder="1" applyAlignment="1">
      <alignment horizontal="left" vertical="center" indent="1" shrinkToFit="1"/>
    </xf>
    <xf numFmtId="0" fontId="91" fillId="0" borderId="9" xfId="10" applyNumberFormat="1" applyFont="1" applyBorder="1" applyAlignment="1">
      <alignment horizontal="right" vertical="center" indent="1" shrinkToFit="1"/>
    </xf>
    <xf numFmtId="0" fontId="54" fillId="0" borderId="5" xfId="6" applyFont="1" applyBorder="1" applyAlignment="1">
      <alignment horizontal="center" vertical="center" shrinkToFit="1"/>
    </xf>
    <xf numFmtId="0" fontId="54" fillId="0" borderId="10" xfId="6" applyFont="1" applyBorder="1" applyAlignment="1">
      <alignment horizontal="center" vertical="center" shrinkToFit="1"/>
    </xf>
    <xf numFmtId="38" fontId="54" fillId="0" borderId="5" xfId="11" applyFont="1" applyBorder="1" applyAlignment="1">
      <alignment horizontal="right" vertical="center" indent="1" shrinkToFit="1"/>
    </xf>
    <xf numFmtId="38" fontId="54" fillId="0" borderId="8" xfId="11" applyFont="1" applyBorder="1" applyAlignment="1">
      <alignment horizontal="right" vertical="center" indent="1" shrinkToFit="1"/>
    </xf>
    <xf numFmtId="0" fontId="93" fillId="0" borderId="0" xfId="6" applyFont="1" applyAlignment="1">
      <alignment horizontal="center" vertical="center"/>
    </xf>
    <xf numFmtId="3" fontId="107" fillId="0" borderId="154" xfId="6" applyNumberFormat="1" applyFont="1" applyBorder="1" applyAlignment="1">
      <alignment horizontal="center" vertical="center" shrinkToFit="1"/>
    </xf>
    <xf numFmtId="3" fontId="107" fillId="0" borderId="169" xfId="6" applyNumberFormat="1" applyFont="1" applyBorder="1" applyAlignment="1">
      <alignment horizontal="center" vertical="center" shrinkToFit="1"/>
    </xf>
    <xf numFmtId="3" fontId="107" fillId="0" borderId="170" xfId="6" applyNumberFormat="1" applyFont="1" applyBorder="1" applyAlignment="1">
      <alignment horizontal="center" vertical="center" shrinkToFit="1"/>
    </xf>
    <xf numFmtId="3" fontId="102" fillId="0" borderId="0" xfId="6" applyNumberFormat="1" applyFont="1" applyAlignment="1">
      <alignment horizontal="center" vertical="center"/>
    </xf>
    <xf numFmtId="0" fontId="91" fillId="0" borderId="182" xfId="10" applyNumberFormat="1" applyFont="1" applyBorder="1" applyAlignment="1">
      <alignment horizontal="right" vertical="center" indent="1" shrinkToFit="1"/>
    </xf>
    <xf numFmtId="0" fontId="54" fillId="0" borderId="195" xfId="6" applyFont="1" applyBorder="1" applyAlignment="1">
      <alignment horizontal="center" vertical="center" shrinkToFit="1"/>
    </xf>
    <xf numFmtId="0" fontId="54" fillId="0" borderId="207" xfId="6" applyFont="1" applyBorder="1" applyAlignment="1">
      <alignment horizontal="center" vertical="center" shrinkToFit="1"/>
    </xf>
    <xf numFmtId="38" fontId="54" fillId="0" borderId="195" xfId="11" applyFont="1" applyBorder="1" applyAlignment="1">
      <alignment horizontal="right" vertical="center" indent="1" shrinkToFit="1"/>
    </xf>
    <xf numFmtId="38" fontId="54" fillId="0" borderId="196" xfId="11" applyFont="1" applyBorder="1" applyAlignment="1">
      <alignment horizontal="right" vertical="center" indent="1" shrinkToFit="1"/>
    </xf>
    <xf numFmtId="0" fontId="93" fillId="0" borderId="0" xfId="6" applyFont="1" applyAlignment="1">
      <alignment horizontal="left"/>
    </xf>
    <xf numFmtId="0" fontId="91" fillId="0" borderId="176" xfId="6" applyFont="1" applyBorder="1" applyAlignment="1">
      <alignment horizontal="left" vertical="center" indent="1" shrinkToFit="1"/>
    </xf>
    <xf numFmtId="0" fontId="91" fillId="0" borderId="177" xfId="6" applyFont="1" applyBorder="1" applyAlignment="1">
      <alignment horizontal="left" vertical="center" indent="1" shrinkToFit="1"/>
    </xf>
    <xf numFmtId="0" fontId="91" fillId="0" borderId="177" xfId="10" applyNumberFormat="1" applyFont="1" applyBorder="1" applyAlignment="1">
      <alignment horizontal="right" vertical="center" indent="1" shrinkToFit="1"/>
    </xf>
    <xf numFmtId="0" fontId="54" fillId="0" borderId="177" xfId="6" applyFont="1" applyBorder="1" applyAlignment="1">
      <alignment horizontal="center" vertical="center" shrinkToFit="1"/>
    </xf>
    <xf numFmtId="38" fontId="54" fillId="0" borderId="192" xfId="11" applyFont="1" applyBorder="1" applyAlignment="1">
      <alignment horizontal="right" vertical="center" indent="1" shrinkToFit="1"/>
    </xf>
    <xf numFmtId="38" fontId="54" fillId="0" borderId="197" xfId="11" applyFont="1" applyBorder="1" applyAlignment="1">
      <alignment horizontal="right" vertical="center" indent="1" shrinkToFit="1"/>
    </xf>
    <xf numFmtId="0" fontId="95" fillId="0" borderId="185" xfId="6" applyFont="1" applyBorder="1" applyAlignment="1">
      <alignment horizontal="center" vertical="center"/>
    </xf>
    <xf numFmtId="0" fontId="95" fillId="0" borderId="186" xfId="6" applyFont="1" applyBorder="1" applyAlignment="1">
      <alignment horizontal="center" vertical="center"/>
    </xf>
    <xf numFmtId="0" fontId="95" fillId="0" borderId="187" xfId="6" applyFont="1" applyBorder="1" applyAlignment="1">
      <alignment horizontal="center" vertical="center"/>
    </xf>
    <xf numFmtId="184" fontId="96" fillId="0" borderId="12" xfId="6" applyNumberFormat="1" applyFont="1" applyBorder="1" applyAlignment="1">
      <alignment horizontal="center" vertical="center" shrinkToFit="1"/>
    </xf>
    <xf numFmtId="184" fontId="96" fillId="0" borderId="9" xfId="6" applyNumberFormat="1" applyFont="1" applyBorder="1" applyAlignment="1">
      <alignment horizontal="center" vertical="center" shrinkToFit="1"/>
    </xf>
    <xf numFmtId="0" fontId="93" fillId="0" borderId="171" xfId="6" applyFont="1" applyBorder="1" applyAlignment="1">
      <alignment horizontal="center" vertical="center"/>
    </xf>
    <xf numFmtId="0" fontId="93" fillId="0" borderId="172" xfId="6" applyFont="1" applyBorder="1" applyAlignment="1">
      <alignment horizontal="center" vertical="center"/>
    </xf>
    <xf numFmtId="3" fontId="107" fillId="0" borderId="171" xfId="6" applyNumberFormat="1" applyFont="1" applyBorder="1" applyAlignment="1">
      <alignment horizontal="center" vertical="center" shrinkToFit="1"/>
    </xf>
    <xf numFmtId="3" fontId="107" fillId="0" borderId="173" xfId="6" applyNumberFormat="1" applyFont="1" applyBorder="1" applyAlignment="1">
      <alignment horizontal="center" vertical="center" shrinkToFit="1"/>
    </xf>
    <xf numFmtId="3" fontId="107" fillId="0" borderId="175" xfId="6" applyNumberFormat="1" applyFont="1" applyBorder="1" applyAlignment="1">
      <alignment horizontal="center" vertical="center" shrinkToFit="1"/>
    </xf>
    <xf numFmtId="0" fontId="101" fillId="0" borderId="178" xfId="6" applyFont="1" applyBorder="1" applyAlignment="1">
      <alignment horizontal="center" vertical="center" wrapText="1" shrinkToFit="1"/>
    </xf>
    <xf numFmtId="0" fontId="101" fillId="0" borderId="178" xfId="6" applyFont="1" applyBorder="1" applyAlignment="1">
      <alignment horizontal="center" vertical="center" shrinkToFit="1"/>
    </xf>
    <xf numFmtId="0" fontId="96" fillId="0" borderId="178" xfId="6" applyFont="1" applyBorder="1" applyAlignment="1">
      <alignment horizontal="center" vertical="center" shrinkToFit="1"/>
    </xf>
    <xf numFmtId="0" fontId="96" fillId="0" borderId="180" xfId="6" applyFont="1" applyBorder="1" applyAlignment="1">
      <alignment horizontal="center" vertical="center" shrinkToFit="1"/>
    </xf>
    <xf numFmtId="189" fontId="96" fillId="0" borderId="9" xfId="6" applyNumberFormat="1" applyFont="1" applyBorder="1" applyAlignment="1">
      <alignment horizontal="center" vertical="center" shrinkToFit="1"/>
    </xf>
    <xf numFmtId="189" fontId="96" fillId="0" borderId="182" xfId="6" applyNumberFormat="1" applyFont="1" applyBorder="1" applyAlignment="1">
      <alignment horizontal="center" vertical="center" shrinkToFit="1"/>
    </xf>
    <xf numFmtId="0" fontId="90" fillId="0" borderId="161" xfId="6" applyFont="1" applyBorder="1" applyAlignment="1">
      <alignment horizontal="center" vertical="center"/>
    </xf>
    <xf numFmtId="0" fontId="90" fillId="0" borderId="6" xfId="6" applyFont="1" applyBorder="1" applyAlignment="1">
      <alignment horizontal="center" vertical="center"/>
    </xf>
    <xf numFmtId="0" fontId="90" fillId="0" borderId="154" xfId="6" applyFont="1" applyBorder="1" applyAlignment="1">
      <alignment horizontal="center" vertical="center"/>
    </xf>
    <xf numFmtId="0" fontId="90" fillId="0" borderId="155" xfId="6" applyFont="1" applyBorder="1" applyAlignment="1">
      <alignment horizontal="center" vertical="center"/>
    </xf>
    <xf numFmtId="189" fontId="90" fillId="0" borderId="3" xfId="6" applyNumberFormat="1" applyFont="1" applyBorder="1" applyAlignment="1">
      <alignment horizontal="center" vertical="center"/>
    </xf>
    <xf numFmtId="189" fontId="90" fillId="0" borderId="6" xfId="6" applyNumberFormat="1" applyFont="1" applyBorder="1" applyAlignment="1">
      <alignment horizontal="center" vertical="center"/>
    </xf>
    <xf numFmtId="189" fontId="90" fillId="0" borderId="156" xfId="6" applyNumberFormat="1" applyFont="1" applyBorder="1" applyAlignment="1">
      <alignment horizontal="center" vertical="center"/>
    </xf>
    <xf numFmtId="189" fontId="90" fillId="0" borderId="155" xfId="6" applyNumberFormat="1" applyFont="1" applyBorder="1" applyAlignment="1">
      <alignment horizontal="center" vertical="center"/>
    </xf>
    <xf numFmtId="0" fontId="93" fillId="0" borderId="0" xfId="6" applyFont="1" applyAlignment="1">
      <alignment horizontal="left" vertical="center"/>
    </xf>
    <xf numFmtId="0" fontId="95" fillId="0" borderId="176" xfId="6" applyFont="1" applyBorder="1" applyAlignment="1">
      <alignment horizontal="center" vertical="center" shrinkToFit="1"/>
    </xf>
    <xf numFmtId="0" fontId="95" fillId="0" borderId="178" xfId="6" applyFont="1" applyBorder="1" applyAlignment="1">
      <alignment horizontal="center" vertical="center" shrinkToFit="1"/>
    </xf>
    <xf numFmtId="0" fontId="95" fillId="0" borderId="180" xfId="6" applyFont="1" applyBorder="1" applyAlignment="1">
      <alignment horizontal="center" vertical="center" shrinkToFit="1"/>
    </xf>
    <xf numFmtId="0" fontId="95" fillId="0" borderId="177" xfId="6" applyFont="1" applyBorder="1" applyAlignment="1">
      <alignment horizontal="center" vertical="center" shrinkToFit="1"/>
    </xf>
    <xf numFmtId="0" fontId="91" fillId="0" borderId="172" xfId="6" applyFont="1" applyBorder="1" applyAlignment="1">
      <alignment horizontal="center" vertical="center" shrinkToFit="1"/>
    </xf>
    <xf numFmtId="0" fontId="91" fillId="0" borderId="186" xfId="6" applyFont="1" applyBorder="1" applyAlignment="1">
      <alignment horizontal="center" vertical="center" shrinkToFit="1"/>
    </xf>
    <xf numFmtId="0" fontId="91" fillId="0" borderId="187" xfId="6" applyFont="1" applyBorder="1" applyAlignment="1">
      <alignment horizontal="center" vertical="center" shrinkToFit="1"/>
    </xf>
    <xf numFmtId="0" fontId="90" fillId="0" borderId="125" xfId="6" applyFont="1" applyBorder="1" applyAlignment="1">
      <alignment horizontal="center" vertical="center"/>
    </xf>
    <xf numFmtId="0" fontId="90" fillId="0" borderId="13" xfId="6" applyFont="1" applyBorder="1" applyAlignment="1">
      <alignment horizontal="center" vertical="center"/>
    </xf>
    <xf numFmtId="0" fontId="90" fillId="0" borderId="164" xfId="6" applyFont="1" applyBorder="1" applyAlignment="1">
      <alignment horizontal="center" vertical="center"/>
    </xf>
    <xf numFmtId="0" fontId="90" fillId="0" borderId="11" xfId="6" applyFont="1" applyBorder="1" applyAlignment="1">
      <alignment horizontal="center" vertical="center"/>
    </xf>
    <xf numFmtId="189" fontId="90" fillId="0" borderId="1" xfId="6" applyNumberFormat="1" applyFont="1" applyBorder="1" applyAlignment="1">
      <alignment horizontal="center" vertical="center"/>
    </xf>
    <xf numFmtId="189" fontId="90" fillId="0" borderId="13" xfId="6" applyNumberFormat="1" applyFont="1" applyBorder="1" applyAlignment="1">
      <alignment horizontal="center" vertical="center"/>
    </xf>
    <xf numFmtId="189" fontId="90" fillId="0" borderId="4" xfId="6" applyNumberFormat="1" applyFont="1" applyBorder="1" applyAlignment="1">
      <alignment horizontal="center" vertical="center"/>
    </xf>
    <xf numFmtId="189" fontId="90" fillId="0" borderId="11" xfId="6" applyNumberFormat="1" applyFont="1" applyBorder="1" applyAlignment="1">
      <alignment horizontal="center" vertical="center"/>
    </xf>
    <xf numFmtId="0" fontId="5" fillId="0" borderId="0" xfId="6" applyFont="1" applyAlignment="1">
      <alignment horizontal="left" vertical="top" shrinkToFit="1"/>
    </xf>
    <xf numFmtId="0" fontId="90" fillId="0" borderId="148" xfId="6" applyFont="1" applyBorder="1" applyAlignment="1">
      <alignment horizontal="center" vertical="center"/>
    </xf>
    <xf numFmtId="0" fontId="90" fillId="0" borderId="149" xfId="6" applyFont="1" applyBorder="1" applyAlignment="1">
      <alignment horizontal="center" vertical="center"/>
    </xf>
    <xf numFmtId="0" fontId="90" fillId="0" borderId="150" xfId="6" applyFont="1" applyBorder="1" applyAlignment="1">
      <alignment horizontal="center" vertical="center"/>
    </xf>
    <xf numFmtId="0" fontId="90" fillId="0" borderId="156" xfId="6" applyFont="1" applyBorder="1" applyAlignment="1">
      <alignment horizontal="center" vertical="center"/>
    </xf>
    <xf numFmtId="0" fontId="90" fillId="0" borderId="3" xfId="6" applyFont="1" applyBorder="1" applyAlignment="1">
      <alignment horizontal="center" vertical="center"/>
    </xf>
    <xf numFmtId="0" fontId="90" fillId="0" borderId="0" xfId="6" applyFont="1" applyAlignment="1">
      <alignment horizontal="left" vertical="center" shrinkToFit="1"/>
    </xf>
    <xf numFmtId="0" fontId="89" fillId="0" borderId="0" xfId="6" applyFont="1" applyAlignment="1">
      <alignment horizontal="center" vertical="center"/>
    </xf>
    <xf numFmtId="0" fontId="90" fillId="0" borderId="0" xfId="6" applyFont="1" applyAlignment="1">
      <alignment horizontal="center" vertical="center"/>
    </xf>
    <xf numFmtId="176" fontId="90" fillId="0" borderId="7" xfId="6" applyNumberFormat="1" applyFont="1" applyBorder="1" applyAlignment="1">
      <alignment horizontal="center" vertical="center"/>
    </xf>
    <xf numFmtId="0" fontId="9" fillId="0" borderId="147" xfId="6" applyFont="1" applyBorder="1" applyAlignment="1" applyProtection="1">
      <alignment horizontal="center" shrinkToFit="1"/>
      <protection locked="0"/>
    </xf>
    <xf numFmtId="0" fontId="92" fillId="0" borderId="0" xfId="6" applyFont="1" applyAlignment="1">
      <alignment horizontal="left" vertical="center"/>
    </xf>
  </cellXfs>
  <cellStyles count="12">
    <cellStyle name="スタイル 1" xfId="2" xr:uid="{00000000-0005-0000-0000-000000000000}"/>
    <cellStyle name="桁区切り 2" xfId="9" xr:uid="{C3A16A61-1F69-4BF8-98FB-001FEF8C3403}"/>
    <cellStyle name="桁区切り 2 2" xfId="11" xr:uid="{B821458F-5E5E-480B-A100-3F7AE7C3AD0A}"/>
    <cellStyle name="通貨 2" xfId="7" xr:uid="{340F4B0E-034A-4A08-A1A5-241C2F22462C}"/>
    <cellStyle name="通貨 2 2" xfId="10" xr:uid="{15528200-9251-48BD-BFB4-7A2D3C370E53}"/>
    <cellStyle name="標準" xfId="0" builtinId="0"/>
    <cellStyle name="標準 12" xfId="8" xr:uid="{074543A8-764C-4C9D-B28F-6B98D82F0D54}"/>
    <cellStyle name="標準 2" xfId="1" xr:uid="{00000000-0005-0000-0000-000002000000}"/>
    <cellStyle name="標準 2 2" xfId="5" xr:uid="{00000000-0005-0000-0000-000003000000}"/>
    <cellStyle name="標準 2 2 2" xfId="6" xr:uid="{E761F792-9B0B-466C-8E65-AA18AFE4C1D4}"/>
    <cellStyle name="標準 3" xfId="3" xr:uid="{00000000-0005-0000-0000-000004000000}"/>
    <cellStyle name="標準_②（ア）研修参加者名簿（宿泊用）" xfId="4" xr:uid="{00000000-0005-0000-0000-000005000000}"/>
  </cellStyles>
  <dxfs count="17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99"/>
        </patternFill>
      </fill>
    </dxf>
    <dxf>
      <fill>
        <patternFill>
          <bgColor rgb="FFFFFF99"/>
        </patternFill>
      </fill>
    </dxf>
    <dxf>
      <fill>
        <patternFill>
          <bgColor rgb="FFFFFF99"/>
        </patternFill>
      </fill>
    </dxf>
    <dxf>
      <fill>
        <patternFill patternType="none">
          <bgColor auto="1"/>
        </patternFill>
      </fill>
    </dxf>
    <dxf>
      <font>
        <color theme="0"/>
      </font>
      <fill>
        <patternFill patternType="solid">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theme="0" tint="-0.14996795556505021"/>
        </patternFill>
      </fill>
    </dxf>
    <dxf>
      <fill>
        <patternFill patternType="solid">
          <bgColor rgb="FFFFFF99"/>
        </patternFill>
      </fill>
    </dxf>
    <dxf>
      <font>
        <color rgb="FF9C0006"/>
      </font>
      <fill>
        <patternFill>
          <bgColor theme="0" tint="-0.14996795556505021"/>
        </patternFill>
      </fill>
    </dxf>
    <dxf>
      <fill>
        <patternFill patternType="none">
          <bgColor auto="1"/>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24994659260841701"/>
      </font>
    </dxf>
    <dxf>
      <font>
        <color theme="0" tint="-0.24994659260841701"/>
      </font>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rgb="FFFFFF99"/>
        </patternFill>
      </fill>
    </dxf>
    <dxf>
      <fill>
        <patternFill>
          <bgColor rgb="FFFFFF99"/>
        </patternFill>
      </fill>
    </dxf>
    <dxf>
      <font>
        <color theme="0"/>
      </font>
      <fill>
        <patternFill>
          <bgColor theme="1"/>
        </patternFill>
      </fill>
    </dxf>
    <dxf>
      <fill>
        <patternFill>
          <bgColor rgb="FFFFFF99"/>
        </patternFill>
      </fill>
    </dxf>
    <dxf>
      <font>
        <color theme="0"/>
      </font>
      <fill>
        <patternFill>
          <bgColor theme="1"/>
        </patternFill>
      </fill>
    </dxf>
    <dxf>
      <font>
        <color auto="1"/>
      </font>
      <fill>
        <patternFill>
          <bgColor theme="0" tint="-0.14996795556505021"/>
        </patternFill>
      </fill>
    </dxf>
    <dxf>
      <fill>
        <patternFill>
          <bgColor rgb="FFFFFF99"/>
        </patternFill>
      </fill>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color rgb="FF9C0006"/>
      </font>
      <fill>
        <patternFill>
          <bgColor rgb="FFFFC7CE"/>
        </patternFill>
      </fill>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color theme="0"/>
      </font>
    </dxf>
    <dxf>
      <font>
        <color theme="0"/>
      </font>
    </dxf>
    <dxf>
      <font>
        <color theme="0"/>
      </font>
    </dxf>
    <dxf>
      <font>
        <color theme="0"/>
      </font>
    </dxf>
    <dxf>
      <font>
        <color theme="0"/>
      </font>
    </dxf>
    <dxf>
      <font>
        <color theme="0"/>
      </font>
    </dxf>
    <dxf>
      <font>
        <color theme="0" tint="-0.34998626667073579"/>
      </font>
    </dxf>
    <dxf>
      <font>
        <color theme="0" tint="-0.34998626667073579"/>
      </font>
    </dxf>
    <dxf>
      <font>
        <color theme="0" tint="-0.34998626667073579"/>
      </font>
    </dxf>
    <dxf>
      <font>
        <color theme="0" tint="-0.34998626667073579"/>
      </font>
    </dxf>
    <dxf>
      <font>
        <color theme="0"/>
      </font>
    </dxf>
    <dxf>
      <font>
        <color theme="0"/>
      </font>
    </dxf>
    <dxf>
      <font>
        <color theme="0"/>
      </font>
    </dxf>
    <dxf>
      <font>
        <color theme="0"/>
      </font>
    </dxf>
    <dxf>
      <font>
        <color theme="0"/>
      </font>
    </dxf>
    <dxf>
      <font>
        <color theme="0"/>
      </font>
    </dxf>
    <dxf>
      <font>
        <color theme="0"/>
      </font>
    </dxf>
    <dxf>
      <fill>
        <patternFill>
          <bgColor theme="0" tint="-0.14996795556505021"/>
        </patternFill>
      </fill>
    </dxf>
    <dxf>
      <fill>
        <patternFill>
          <bgColor theme="0"/>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patternFill>
      </fill>
    </dxf>
    <dxf>
      <font>
        <color theme="0"/>
      </font>
    </dxf>
    <dxf>
      <font>
        <color theme="0"/>
      </font>
    </dxf>
    <dxf>
      <font>
        <color theme="0"/>
      </font>
    </dxf>
    <dxf>
      <font>
        <color theme="0"/>
      </font>
    </dxf>
    <dxf>
      <fill>
        <patternFill>
          <bgColor theme="0" tint="-0.14996795556505021"/>
        </patternFill>
      </fill>
    </dxf>
    <dxf>
      <fill>
        <patternFill>
          <bgColor theme="0"/>
        </patternFill>
      </fill>
    </dxf>
    <dxf>
      <font>
        <color theme="0"/>
      </font>
    </dxf>
    <dxf>
      <font>
        <color theme="0"/>
      </font>
    </dxf>
    <dxf>
      <font>
        <color theme="0"/>
      </font>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ont>
        <color theme="0"/>
      </font>
    </dxf>
    <dxf>
      <font>
        <color theme="0"/>
      </font>
    </dxf>
    <dxf>
      <font>
        <color auto="1"/>
      </font>
      <fill>
        <patternFill>
          <bgColor theme="0" tint="-0.14996795556505021"/>
        </patternFill>
      </fill>
    </dxf>
    <dxf>
      <font>
        <color auto="1"/>
      </font>
      <fill>
        <patternFill>
          <bgColor theme="0" tint="-0.14996795556505021"/>
        </patternFill>
      </fill>
    </dxf>
    <dxf>
      <fill>
        <patternFill>
          <bgColor theme="0"/>
        </patternFill>
      </fill>
    </dxf>
    <dxf>
      <font>
        <color theme="0"/>
      </font>
    </dxf>
    <dxf>
      <font>
        <strike val="0"/>
        <color auto="1"/>
      </font>
    </dxf>
    <dxf>
      <font>
        <color theme="0"/>
      </font>
    </dxf>
    <dxf>
      <fill>
        <patternFill>
          <bgColor theme="0" tint="-0.14996795556505021"/>
        </patternFill>
      </fill>
    </dxf>
    <dxf>
      <fill>
        <patternFill>
          <bgColor theme="0"/>
        </patternFill>
      </fill>
    </dxf>
    <dxf>
      <font>
        <color theme="0"/>
      </font>
    </dxf>
    <dxf>
      <font>
        <color theme="0"/>
      </font>
    </dxf>
    <dxf>
      <fill>
        <patternFill>
          <bgColor theme="0"/>
        </patternFill>
      </fill>
    </dxf>
    <dxf>
      <font>
        <color theme="0"/>
      </font>
    </dxf>
    <dxf>
      <font>
        <color theme="0"/>
      </font>
    </dxf>
    <dxf>
      <fill>
        <patternFill>
          <bgColor theme="0" tint="-0.14996795556505021"/>
        </patternFill>
      </fill>
    </dxf>
    <dxf>
      <font>
        <color theme="0"/>
      </font>
    </dxf>
    <dxf>
      <fill>
        <patternFill>
          <bgColor theme="0"/>
        </patternFill>
      </fill>
    </dxf>
    <dxf>
      <font>
        <color theme="0"/>
      </font>
    </dxf>
    <dxf>
      <font>
        <color theme="0"/>
      </font>
    </dxf>
    <dxf>
      <font>
        <color theme="0"/>
      </font>
    </dxf>
    <dxf>
      <fill>
        <patternFill>
          <bgColor theme="0"/>
        </patternFill>
      </fill>
    </dxf>
    <dxf>
      <font>
        <color theme="0"/>
      </font>
    </dxf>
    <dxf>
      <font>
        <color theme="0"/>
      </font>
    </dxf>
    <dxf>
      <fill>
        <patternFill>
          <bgColor theme="0" tint="-0.14996795556505021"/>
        </patternFill>
      </fill>
    </dxf>
    <dxf>
      <fill>
        <patternFill>
          <bgColor theme="0"/>
        </patternFill>
      </fill>
    </dxf>
    <dxf>
      <fill>
        <patternFill>
          <bgColor rgb="FFFFFF99"/>
        </patternFill>
      </fill>
    </dxf>
    <dxf>
      <fill>
        <patternFill>
          <bgColor theme="0"/>
        </patternFill>
      </fill>
    </dxf>
    <dxf>
      <font>
        <color auto="1"/>
      </font>
      <fill>
        <patternFill>
          <bgColor rgb="FFFFFF99"/>
        </patternFill>
      </fill>
    </dxf>
    <dxf>
      <fill>
        <patternFill>
          <bgColor theme="0"/>
        </patternFill>
      </fill>
    </dxf>
    <dxf>
      <fill>
        <patternFill patternType="solid">
          <bgColor theme="0"/>
        </patternFill>
      </fill>
    </dxf>
  </dxfs>
  <tableStyles count="0" defaultTableStyle="TableStyleMedium9" defaultPivotStyle="PivotStyleLight16"/>
  <colors>
    <mruColors>
      <color rgb="FFFF99FF"/>
      <color rgb="FFFFFF99"/>
      <color rgb="FFFFC7CE"/>
      <color rgb="FF000000"/>
      <color rgb="FFFFFF66"/>
      <color rgb="FFED91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37</xdr:col>
      <xdr:colOff>9525</xdr:colOff>
      <xdr:row>0</xdr:row>
      <xdr:rowOff>1323975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 y="47625"/>
          <a:ext cx="6753225" cy="1276350"/>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灰色部分は必ずご記入ください。</a:t>
          </a:r>
        </a:p>
        <a:p>
          <a:r>
            <a:rPr kumimoji="1" lang="ja-JP" altLang="en-US" sz="1200"/>
            <a:t>　　黄色の部分は、必要に応じてご記入ください。入力後は色が消えます。</a:t>
          </a:r>
        </a:p>
        <a:p>
          <a:r>
            <a:rPr kumimoji="1" lang="ja-JP" altLang="en-US" sz="1200"/>
            <a:t>　　その他は、別シートからデータを自動入力します。</a:t>
          </a:r>
          <a:endParaRPr kumimoji="1" lang="en-US" altLang="ja-JP" sz="1200"/>
        </a:p>
        <a:p>
          <a:endParaRPr kumimoji="1" lang="en-US" altLang="ja-JP" sz="1100"/>
        </a:p>
        <a:p>
          <a:r>
            <a:rPr kumimoji="1" lang="en-US" altLang="ja-JP" sz="2000" u="sng"/>
            <a:t>※</a:t>
          </a:r>
          <a:r>
            <a:rPr kumimoji="1" lang="ja-JP" altLang="en-US" sz="2000" u="sng"/>
            <a:t>利用日の２０日前までにご提出ください。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66675</xdr:rowOff>
    </xdr:from>
    <xdr:to>
      <xdr:col>16</xdr:col>
      <xdr:colOff>0</xdr:colOff>
      <xdr:row>0</xdr:row>
      <xdr:rowOff>895350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625" y="66675"/>
          <a:ext cx="6562725" cy="8286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u="sng"/>
            <a:t>※</a:t>
          </a:r>
          <a:r>
            <a:rPr kumimoji="1" lang="ja-JP" altLang="en-US" sz="2000" u="sng"/>
            <a:t>宿泊される方のお名前をご記入ください。</a:t>
          </a:r>
        </a:p>
        <a:p>
          <a:r>
            <a:rPr kumimoji="1" lang="ja-JP" altLang="en-US" sz="2000" u="sng"/>
            <a:t>日帰りの場合は記入の必要はありません。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38101</xdr:colOff>
      <xdr:row>0</xdr:row>
      <xdr:rowOff>257563</xdr:rowOff>
    </xdr:from>
    <xdr:to>
      <xdr:col>19</xdr:col>
      <xdr:colOff>9525</xdr:colOff>
      <xdr:row>0</xdr:row>
      <xdr:rowOff>1730050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101" y="257563"/>
          <a:ext cx="6886768" cy="1472487"/>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t>○ 時系列でご記入ください。</a:t>
          </a:r>
          <a:endParaRPr kumimoji="1" lang="en-US" altLang="ja-JP" sz="1600" u="none"/>
        </a:p>
        <a:p>
          <a:r>
            <a:rPr kumimoji="1" lang="ja-JP" altLang="en-US" sz="1600" u="none">
              <a:solidFill>
                <a:schemeClr val="bg1"/>
              </a:solidFill>
            </a:rPr>
            <a:t>○</a:t>
          </a:r>
          <a:r>
            <a:rPr kumimoji="1" lang="ja-JP" altLang="en-US" sz="1600" u="none"/>
            <a:t> 行が足りない場合は行を挿入してお使いください。</a:t>
          </a:r>
        </a:p>
        <a:p>
          <a:r>
            <a:rPr kumimoji="1" lang="ja-JP" altLang="en-US" sz="1600" u="none"/>
            <a:t>○ 入所は９時以降でお願いします。</a:t>
          </a:r>
        </a:p>
        <a:p>
          <a:r>
            <a:rPr kumimoji="1" lang="ja-JP" altLang="en-US" sz="1600" u="none"/>
            <a:t>○ テント泊の場合、希望があれば、入浴時間の相談を受け付けます。</a:t>
          </a:r>
          <a:endParaRPr kumimoji="1" lang="en-US" altLang="ja-JP" sz="1600" u="none"/>
        </a:p>
        <a:p>
          <a:r>
            <a:rPr kumimoji="1" lang="ja-JP" altLang="en-US" sz="1600" u="none"/>
            <a:t>○ 雨天時の日程をご記入ください。</a:t>
          </a:r>
          <a:r>
            <a:rPr kumimoji="1" lang="ja-JP" altLang="en-US" sz="1600" u="sng" baseline="0"/>
            <a:t>必要なければ、記入は不要です。</a:t>
          </a:r>
          <a:endParaRPr kumimoji="1" lang="en-US" altLang="ja-JP" sz="1600" u="sng"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38100</xdr:rowOff>
    </xdr:from>
    <xdr:to>
      <xdr:col>12</xdr:col>
      <xdr:colOff>695326</xdr:colOff>
      <xdr:row>0</xdr:row>
      <xdr:rowOff>1019175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38101" y="38100"/>
          <a:ext cx="6572250" cy="9810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灰色部分は必ずご記入ください。黄色の部分は、必要に応じてご記入ください。</a:t>
          </a:r>
          <a:endParaRPr kumimoji="1" lang="en-US" altLang="ja-JP" sz="1200" u="none"/>
        </a:p>
        <a:p>
          <a:r>
            <a:rPr kumimoji="1" lang="ja-JP" altLang="en-US" sz="1200" u="none"/>
            <a:t>　どれも入力後に色が消えます。その他は、別シートからデータを自動入力します。</a:t>
          </a:r>
          <a:endParaRPr kumimoji="1" lang="en-US" altLang="ja-JP" sz="1200" u="none"/>
        </a:p>
        <a:p>
          <a:endParaRPr kumimoji="1" lang="ja-JP" altLang="en-US" sz="1200" u="none"/>
        </a:p>
        <a:p>
          <a:r>
            <a:rPr kumimoji="1" lang="en-US" altLang="ja-JP" sz="1200" b="1" u="sng"/>
            <a:t>※</a:t>
          </a:r>
          <a:r>
            <a:rPr kumimoji="1" lang="ja-JP" altLang="en-US" sz="1200" b="1" u="sng"/>
            <a:t>食堂食を利用される場合や調理研修（野外炊さん含む）の場合は、必ずご提出ください。</a:t>
          </a:r>
          <a:endParaRPr kumimoji="1" lang="en-US" altLang="ja-JP" sz="1200" b="1" u="sng"/>
        </a:p>
      </xdr:txBody>
    </xdr:sp>
    <xdr:clientData/>
  </xdr:twoCellAnchor>
  <xdr:twoCellAnchor>
    <xdr:from>
      <xdr:col>6</xdr:col>
      <xdr:colOff>123825</xdr:colOff>
      <xdr:row>33</xdr:row>
      <xdr:rowOff>142875</xdr:rowOff>
    </xdr:from>
    <xdr:to>
      <xdr:col>12</xdr:col>
      <xdr:colOff>428625</xdr:colOff>
      <xdr:row>33</xdr:row>
      <xdr:rowOff>381000</xdr:rowOff>
    </xdr:to>
    <xdr:sp macro="" textlink="">
      <xdr:nvSpPr>
        <xdr:cNvPr id="2" name="正方形/長方形 1">
          <a:extLst>
            <a:ext uri="{FF2B5EF4-FFF2-40B4-BE49-F238E27FC236}">
              <a16:creationId xmlns:a16="http://schemas.microsoft.com/office/drawing/2014/main" id="{9FD934A0-C89E-4584-B387-F5477BDEEB02}"/>
            </a:ext>
          </a:extLst>
        </xdr:cNvPr>
        <xdr:cNvSpPr/>
      </xdr:nvSpPr>
      <xdr:spPr>
        <a:xfrm>
          <a:off x="2798445" y="10673715"/>
          <a:ext cx="294132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芦原青年の家　担当者まで直接ご連絡ください。</a:t>
          </a:r>
        </a:p>
      </xdr:txBody>
    </xdr:sp>
    <xdr:clientData/>
  </xdr:twoCellAnchor>
  <xdr:twoCellAnchor>
    <xdr:from>
      <xdr:col>6</xdr:col>
      <xdr:colOff>342900</xdr:colOff>
      <xdr:row>33</xdr:row>
      <xdr:rowOff>426720</xdr:rowOff>
    </xdr:from>
    <xdr:to>
      <xdr:col>12</xdr:col>
      <xdr:colOff>571500</xdr:colOff>
      <xdr:row>34</xdr:row>
      <xdr:rowOff>323850</xdr:rowOff>
    </xdr:to>
    <xdr:sp macro="" textlink="">
      <xdr:nvSpPr>
        <xdr:cNvPr id="3" name="正方形/長方形 2">
          <a:extLst>
            <a:ext uri="{FF2B5EF4-FFF2-40B4-BE49-F238E27FC236}">
              <a16:creationId xmlns:a16="http://schemas.microsoft.com/office/drawing/2014/main" id="{24253A68-4361-4D1D-AB2F-0857750DEE90}"/>
            </a:ext>
          </a:extLst>
        </xdr:cNvPr>
        <xdr:cNvSpPr/>
      </xdr:nvSpPr>
      <xdr:spPr>
        <a:xfrm>
          <a:off x="3017520" y="10957560"/>
          <a:ext cx="2865120" cy="33909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必ず利用団体の方でも確認をお願いします。</a:t>
          </a:r>
        </a:p>
      </xdr:txBody>
    </xdr:sp>
    <xdr:clientData/>
  </xdr:twoCellAnchor>
  <xdr:twoCellAnchor>
    <xdr:from>
      <xdr:col>0</xdr:col>
      <xdr:colOff>133348</xdr:colOff>
      <xdr:row>34</xdr:row>
      <xdr:rowOff>390525</xdr:rowOff>
    </xdr:from>
    <xdr:to>
      <xdr:col>10</xdr:col>
      <xdr:colOff>373379</xdr:colOff>
      <xdr:row>35</xdr:row>
      <xdr:rowOff>76201</xdr:rowOff>
    </xdr:to>
    <xdr:sp macro="" textlink="">
      <xdr:nvSpPr>
        <xdr:cNvPr id="8" name="正方形/長方形 7">
          <a:extLst>
            <a:ext uri="{FF2B5EF4-FFF2-40B4-BE49-F238E27FC236}">
              <a16:creationId xmlns:a16="http://schemas.microsoft.com/office/drawing/2014/main" id="{7A6D0EF4-3B85-4E12-AC09-EC3B964B60A9}"/>
            </a:ext>
          </a:extLst>
        </xdr:cNvPr>
        <xdr:cNvSpPr/>
      </xdr:nvSpPr>
      <xdr:spPr>
        <a:xfrm>
          <a:off x="133348" y="11363325"/>
          <a:ext cx="4682491" cy="280036"/>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特に、調理研修（野外炊さんを含む）時の使用食材についてご注意ください。</a:t>
          </a:r>
        </a:p>
      </xdr:txBody>
    </xdr:sp>
    <xdr:clientData/>
  </xdr:twoCellAnchor>
  <xdr:twoCellAnchor>
    <xdr:from>
      <xdr:col>0</xdr:col>
      <xdr:colOff>38101</xdr:colOff>
      <xdr:row>0</xdr:row>
      <xdr:rowOff>38100</xdr:rowOff>
    </xdr:from>
    <xdr:to>
      <xdr:col>12</xdr:col>
      <xdr:colOff>695326</xdr:colOff>
      <xdr:row>0</xdr:row>
      <xdr:rowOff>1019175</xdr:rowOff>
    </xdr:to>
    <xdr:sp macro="" textlink="">
      <xdr:nvSpPr>
        <xdr:cNvPr id="9" name="テキスト ボックス 8">
          <a:extLst>
            <a:ext uri="{FF2B5EF4-FFF2-40B4-BE49-F238E27FC236}">
              <a16:creationId xmlns:a16="http://schemas.microsoft.com/office/drawing/2014/main" id="{A5B09A8A-F351-4824-9510-0C46574BCAF1}"/>
            </a:ext>
          </a:extLst>
        </xdr:cNvPr>
        <xdr:cNvSpPr txBox="1"/>
      </xdr:nvSpPr>
      <xdr:spPr>
        <a:xfrm>
          <a:off x="38101" y="38100"/>
          <a:ext cx="5915025" cy="9810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灰色部分は必ずご記入ください。黄色の部分は、必要に応じてご記入ください。</a:t>
          </a:r>
          <a:endParaRPr kumimoji="1" lang="en-US" altLang="ja-JP" sz="1200" u="none"/>
        </a:p>
        <a:p>
          <a:r>
            <a:rPr kumimoji="1" lang="ja-JP" altLang="en-US" sz="1200" u="none"/>
            <a:t>　どれも入力後に色が消えます。その他は、別シートからデータを自動入力します。</a:t>
          </a:r>
          <a:endParaRPr kumimoji="1" lang="en-US" altLang="ja-JP" sz="1200" u="none"/>
        </a:p>
        <a:p>
          <a:endParaRPr kumimoji="1" lang="ja-JP" altLang="en-US" sz="1200" u="none"/>
        </a:p>
        <a:p>
          <a:r>
            <a:rPr kumimoji="1" lang="en-US" altLang="ja-JP" sz="1200" b="1" u="sng"/>
            <a:t>※</a:t>
          </a:r>
          <a:r>
            <a:rPr kumimoji="1" lang="ja-JP" altLang="en-US" sz="1200" b="1" u="sng"/>
            <a:t>食堂食を利用される場合や調理研修（野外炊さん含む）の場合は、必ずご提出ください。</a:t>
          </a:r>
          <a:endParaRPr kumimoji="1" lang="en-US" altLang="ja-JP" sz="1200" b="1" u="sng"/>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198121</xdr:colOff>
      <xdr:row>31</xdr:row>
      <xdr:rowOff>457201</xdr:rowOff>
    </xdr:from>
    <xdr:to>
      <xdr:col>9</xdr:col>
      <xdr:colOff>666751</xdr:colOff>
      <xdr:row>31</xdr:row>
      <xdr:rowOff>781050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09701" y="9616441"/>
          <a:ext cx="509397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0</xdr:col>
      <xdr:colOff>114300</xdr:colOff>
      <xdr:row>0</xdr:row>
      <xdr:rowOff>104775</xdr:rowOff>
    </xdr:from>
    <xdr:to>
      <xdr:col>10</xdr:col>
      <xdr:colOff>0</xdr:colOff>
      <xdr:row>0</xdr:row>
      <xdr:rowOff>1009651</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4300" y="104775"/>
          <a:ext cx="9877425" cy="904876"/>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none"/>
            <a:t>※</a:t>
          </a:r>
          <a:r>
            <a:rPr kumimoji="1" lang="ja-JP" altLang="en-US" sz="1600" b="1" u="none"/>
            <a:t>団体責任者の方は、このページを印刷していただき、ご記入の上ＰＤＦファイルまたはＦＡＸにて当所に送信ください。</a:t>
          </a:r>
          <a:endParaRPr kumimoji="1" lang="ja-JP" altLang="en-US" sz="1200" u="none"/>
        </a:p>
      </xdr:txBody>
    </xdr:sp>
    <xdr:clientData/>
  </xdr:twoCellAnchor>
  <xdr:twoCellAnchor>
    <xdr:from>
      <xdr:col>2</xdr:col>
      <xdr:colOff>205741</xdr:colOff>
      <xdr:row>53</xdr:row>
      <xdr:rowOff>457201</xdr:rowOff>
    </xdr:from>
    <xdr:to>
      <xdr:col>9</xdr:col>
      <xdr:colOff>666751</xdr:colOff>
      <xdr:row>53</xdr:row>
      <xdr:rowOff>781050</xdr:rowOff>
    </xdr:to>
    <xdr:sp macro="" textlink="">
      <xdr:nvSpPr>
        <xdr:cNvPr id="11" name="テキスト ボックス 10">
          <a:extLst>
            <a:ext uri="{FF2B5EF4-FFF2-40B4-BE49-F238E27FC236}">
              <a16:creationId xmlns:a16="http://schemas.microsoft.com/office/drawing/2014/main" id="{530B0164-0933-4A82-8E0C-75E5D6CDE4FB}"/>
            </a:ext>
          </a:extLst>
        </xdr:cNvPr>
        <xdr:cNvSpPr txBox="1"/>
      </xdr:nvSpPr>
      <xdr:spPr>
        <a:xfrm>
          <a:off x="1417321" y="101300281"/>
          <a:ext cx="508635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213361</xdr:colOff>
      <xdr:row>88</xdr:row>
      <xdr:rowOff>457201</xdr:rowOff>
    </xdr:from>
    <xdr:to>
      <xdr:col>9</xdr:col>
      <xdr:colOff>666751</xdr:colOff>
      <xdr:row>88</xdr:row>
      <xdr:rowOff>781050</xdr:rowOff>
    </xdr:to>
    <xdr:sp macro="" textlink="">
      <xdr:nvSpPr>
        <xdr:cNvPr id="12" name="テキスト ボックス 11">
          <a:extLst>
            <a:ext uri="{FF2B5EF4-FFF2-40B4-BE49-F238E27FC236}">
              <a16:creationId xmlns:a16="http://schemas.microsoft.com/office/drawing/2014/main" id="{C4DAF7E9-0508-4762-BF7A-4BDDA4A0618F}"/>
            </a:ext>
          </a:extLst>
        </xdr:cNvPr>
        <xdr:cNvSpPr txBox="1"/>
      </xdr:nvSpPr>
      <xdr:spPr>
        <a:xfrm>
          <a:off x="1424941" y="112760761"/>
          <a:ext cx="507873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5756</xdr:colOff>
      <xdr:row>0</xdr:row>
      <xdr:rowOff>0</xdr:rowOff>
    </xdr:from>
    <xdr:to>
      <xdr:col>14</xdr:col>
      <xdr:colOff>261677</xdr:colOff>
      <xdr:row>0</xdr:row>
      <xdr:rowOff>1182775</xdr:rowOff>
    </xdr:to>
    <xdr:sp macro="" textlink="">
      <xdr:nvSpPr>
        <xdr:cNvPr id="8" name="テキスト ボックス 7">
          <a:extLst>
            <a:ext uri="{FF2B5EF4-FFF2-40B4-BE49-F238E27FC236}">
              <a16:creationId xmlns:a16="http://schemas.microsoft.com/office/drawing/2014/main" id="{4A13F74A-18ED-4198-8C6B-9F093C6F615A}"/>
            </a:ext>
          </a:extLst>
        </xdr:cNvPr>
        <xdr:cNvSpPr txBox="1"/>
      </xdr:nvSpPr>
      <xdr:spPr>
        <a:xfrm>
          <a:off x="5756" y="0"/>
          <a:ext cx="9362240" cy="11827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u="none"/>
            <a:t>※</a:t>
          </a:r>
          <a:r>
            <a:rPr kumimoji="1" lang="ja-JP" altLang="en-US" sz="1100" b="1" u="none"/>
            <a:t>　食堂食を利用される場合や食に関する研修をされる場合は、必ずご記入いただき、利用日の２０日前までに、当所までＦＡＸ、メール、郵送等でお送りください。（必着）　</a:t>
          </a:r>
          <a:r>
            <a:rPr kumimoji="1" lang="ja-JP" altLang="en-US" sz="1100" u="none"/>
            <a:t>　</a:t>
          </a:r>
        </a:p>
        <a:p>
          <a:r>
            <a:rPr kumimoji="1" lang="ja-JP" altLang="en-US" sz="1100" u="none"/>
            <a:t>◆アナフィラキシーショック症状など　　　　　　　　　　　　　　　　については、下記の給食業務委託業者栄</a:t>
          </a:r>
        </a:p>
        <a:p>
          <a:r>
            <a:rPr kumimoji="1" lang="ja-JP" altLang="en-US" sz="1100" u="none"/>
            <a:t>　養士から、　対応食について詳細確認の電話連絡をさせていただくことがあります。</a:t>
          </a:r>
          <a:r>
            <a:rPr kumimoji="1" lang="en-US" altLang="ja-JP" sz="1100" u="none"/>
            <a:t>※</a:t>
          </a:r>
          <a:r>
            <a:rPr kumimoji="1" lang="ja-JP" altLang="en-US" sz="1100" u="none"/>
            <a:t>ご記入いただいた個人情報は、当所と給食業務委託業者の食物アレルギー対応目的以外では使用いたしません。</a:t>
          </a:r>
        </a:p>
        <a:p>
          <a:endParaRPr kumimoji="1" lang="ja-JP" altLang="en-US" sz="1200" u="none"/>
        </a:p>
        <a:p>
          <a:r>
            <a:rPr kumimoji="1" lang="ja-JP" altLang="en-US" sz="1200" u="none"/>
            <a:t>◆　　　　　　　　　　　　　　します。ご了承ください。</a:t>
          </a:r>
        </a:p>
      </xdr:txBody>
    </xdr:sp>
    <xdr:clientData/>
  </xdr:twoCellAnchor>
  <xdr:twoCellAnchor>
    <xdr:from>
      <xdr:col>3</xdr:col>
      <xdr:colOff>16215</xdr:colOff>
      <xdr:row>0</xdr:row>
      <xdr:rowOff>334946</xdr:rowOff>
    </xdr:from>
    <xdr:to>
      <xdr:col>5</xdr:col>
      <xdr:colOff>101939</xdr:colOff>
      <xdr:row>0</xdr:row>
      <xdr:rowOff>589293</xdr:rowOff>
    </xdr:to>
    <xdr:sp macro="" textlink="">
      <xdr:nvSpPr>
        <xdr:cNvPr id="9" name="正方形/長方形 8">
          <a:extLst>
            <a:ext uri="{FF2B5EF4-FFF2-40B4-BE49-F238E27FC236}">
              <a16:creationId xmlns:a16="http://schemas.microsoft.com/office/drawing/2014/main" id="{29DE062D-BFDF-4179-8E43-88783600FDAC}"/>
            </a:ext>
          </a:extLst>
        </xdr:cNvPr>
        <xdr:cNvSpPr/>
      </xdr:nvSpPr>
      <xdr:spPr>
        <a:xfrm>
          <a:off x="2120089" y="334946"/>
          <a:ext cx="1613910" cy="25434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特に症状が重篤な方</a:t>
          </a:r>
        </a:p>
      </xdr:txBody>
    </xdr:sp>
    <xdr:clientData/>
  </xdr:twoCellAnchor>
  <xdr:twoCellAnchor>
    <xdr:from>
      <xdr:col>1</xdr:col>
      <xdr:colOff>508171</xdr:colOff>
      <xdr:row>0</xdr:row>
      <xdr:rowOff>832650</xdr:rowOff>
    </xdr:from>
    <xdr:to>
      <xdr:col>3</xdr:col>
      <xdr:colOff>433017</xdr:colOff>
      <xdr:row>0</xdr:row>
      <xdr:rowOff>1070775</xdr:rowOff>
    </xdr:to>
    <xdr:sp macro="" textlink="">
      <xdr:nvSpPr>
        <xdr:cNvPr id="10" name="正方形/長方形 9">
          <a:extLst>
            <a:ext uri="{FF2B5EF4-FFF2-40B4-BE49-F238E27FC236}">
              <a16:creationId xmlns:a16="http://schemas.microsoft.com/office/drawing/2014/main" id="{4CBA26FC-B046-4049-864D-74D4AF248E8C}"/>
            </a:ext>
          </a:extLst>
        </xdr:cNvPr>
        <xdr:cNvSpPr/>
      </xdr:nvSpPr>
      <xdr:spPr>
        <a:xfrm>
          <a:off x="1178061" y="832650"/>
          <a:ext cx="135883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「除去食」で対応</a:t>
          </a:r>
        </a:p>
      </xdr:txBody>
    </xdr:sp>
    <xdr:clientData/>
  </xdr:twoCellAnchor>
  <xdr:twoCellAnchor>
    <xdr:from>
      <xdr:col>3</xdr:col>
      <xdr:colOff>529098</xdr:colOff>
      <xdr:row>0</xdr:row>
      <xdr:rowOff>801249</xdr:rowOff>
    </xdr:from>
    <xdr:to>
      <xdr:col>13</xdr:col>
      <xdr:colOff>608543</xdr:colOff>
      <xdr:row>0</xdr:row>
      <xdr:rowOff>1078102</xdr:rowOff>
    </xdr:to>
    <xdr:sp macro="" textlink="">
      <xdr:nvSpPr>
        <xdr:cNvPr id="11" name="テキスト ボックス 10">
          <a:extLst>
            <a:ext uri="{FF2B5EF4-FFF2-40B4-BE49-F238E27FC236}">
              <a16:creationId xmlns:a16="http://schemas.microsoft.com/office/drawing/2014/main" id="{A97A0134-7DBF-4E63-B9D6-489E2BEDA447}"/>
            </a:ext>
          </a:extLst>
        </xdr:cNvPr>
        <xdr:cNvSpPr txBox="1"/>
      </xdr:nvSpPr>
      <xdr:spPr>
        <a:xfrm>
          <a:off x="2632972" y="801249"/>
          <a:ext cx="6391066" cy="2768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社会福祉法人つぐみ福祉会</a:t>
          </a:r>
          <a:r>
            <a:rPr kumimoji="1" lang="ja-JP" altLang="en-US" sz="1100"/>
            <a:t>丸岡南中事業所　栄養士：松村　ＴＥＬ　</a:t>
          </a:r>
          <a:r>
            <a:rPr kumimoji="1" lang="en-US" altLang="ja-JP" sz="1100"/>
            <a:t>0776</a:t>
          </a:r>
          <a:r>
            <a:rPr kumimoji="1" lang="ja-JP" altLang="en-US" sz="1100"/>
            <a:t>－</a:t>
          </a:r>
          <a:r>
            <a:rPr kumimoji="1" lang="en-US" altLang="ja-JP" sz="1100"/>
            <a:t>68</a:t>
          </a:r>
          <a:r>
            <a:rPr kumimoji="1" lang="ja-JP" altLang="en-US" sz="1100"/>
            <a:t>－</a:t>
          </a:r>
          <a:r>
            <a:rPr kumimoji="1" lang="en-US" altLang="ja-JP" sz="1100"/>
            <a:t>0761</a:t>
          </a:r>
          <a:r>
            <a:rPr kumimoji="1" lang="ja-JP" altLang="en-US" sz="1100"/>
            <a:t>　　ＦＡＸ　</a:t>
          </a:r>
          <a:r>
            <a:rPr kumimoji="1" lang="en-US" altLang="ja-JP" sz="1100"/>
            <a:t>0776</a:t>
          </a:r>
          <a:r>
            <a:rPr kumimoji="1" lang="ja-JP" altLang="en-US" sz="1100"/>
            <a:t>－</a:t>
          </a:r>
          <a:r>
            <a:rPr kumimoji="1" lang="en-US" altLang="ja-JP" sz="1100"/>
            <a:t>68</a:t>
          </a:r>
          <a:r>
            <a:rPr kumimoji="1" lang="ja-JP" altLang="en-US" sz="1100"/>
            <a:t>－</a:t>
          </a:r>
          <a:r>
            <a:rPr kumimoji="1" lang="en-US" altLang="ja-JP" sz="1100"/>
            <a:t>0769</a:t>
          </a:r>
          <a:endParaRPr kumimoji="1" lang="ja-JP" altLang="en-US" sz="1100"/>
        </a:p>
      </xdr:txBody>
    </xdr:sp>
    <xdr:clientData/>
  </xdr:twoCellAnchor>
  <xdr:oneCellAnchor>
    <xdr:from>
      <xdr:col>1</xdr:col>
      <xdr:colOff>659446</xdr:colOff>
      <xdr:row>14</xdr:row>
      <xdr:rowOff>20929</xdr:rowOff>
    </xdr:from>
    <xdr:ext cx="272143" cy="240743"/>
    <xdr:sp macro="" textlink="">
      <xdr:nvSpPr>
        <xdr:cNvPr id="12" name="テキスト ボックス 11">
          <a:extLst>
            <a:ext uri="{FF2B5EF4-FFF2-40B4-BE49-F238E27FC236}">
              <a16:creationId xmlns:a16="http://schemas.microsoft.com/office/drawing/2014/main" id="{3B0BDFDD-E9C6-8255-6B43-DF8DCF5D93A3}"/>
            </a:ext>
          </a:extLst>
        </xdr:cNvPr>
        <xdr:cNvSpPr txBox="1"/>
      </xdr:nvSpPr>
      <xdr:spPr>
        <a:xfrm>
          <a:off x="1329336" y="4500819"/>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0</xdr:col>
      <xdr:colOff>261697</xdr:colOff>
      <xdr:row>5</xdr:row>
      <xdr:rowOff>146539</xdr:rowOff>
    </xdr:from>
    <xdr:ext cx="732693" cy="397748"/>
    <xdr:sp macro="" textlink="">
      <xdr:nvSpPr>
        <xdr:cNvPr id="13" name="テキスト ボックス 12">
          <a:extLst>
            <a:ext uri="{FF2B5EF4-FFF2-40B4-BE49-F238E27FC236}">
              <a16:creationId xmlns:a16="http://schemas.microsoft.com/office/drawing/2014/main" id="{26B22824-F6C9-38C9-CAAF-D257010BD6E0}"/>
            </a:ext>
          </a:extLst>
        </xdr:cNvPr>
        <xdr:cNvSpPr txBox="1"/>
      </xdr:nvSpPr>
      <xdr:spPr>
        <a:xfrm>
          <a:off x="261697" y="2114341"/>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No.1</a:t>
          </a:r>
          <a:endParaRPr kumimoji="1" lang="ja-JP" altLang="en-US" sz="2000"/>
        </a:p>
      </xdr:txBody>
    </xdr:sp>
    <xdr:clientData/>
  </xdr:oneCellAnchor>
  <xdr:twoCellAnchor editAs="oneCell">
    <xdr:from>
      <xdr:col>8</xdr:col>
      <xdr:colOff>10467</xdr:colOff>
      <xdr:row>1</xdr:row>
      <xdr:rowOff>52335</xdr:rowOff>
    </xdr:from>
    <xdr:to>
      <xdr:col>8</xdr:col>
      <xdr:colOff>1002680</xdr:colOff>
      <xdr:row>4</xdr:row>
      <xdr:rowOff>115168</xdr:rowOff>
    </xdr:to>
    <xdr:pic>
      <xdr:nvPicPr>
        <xdr:cNvPr id="16" name="図 15">
          <a:extLst>
            <a:ext uri="{FF2B5EF4-FFF2-40B4-BE49-F238E27FC236}">
              <a16:creationId xmlns:a16="http://schemas.microsoft.com/office/drawing/2014/main" id="{E208B001-1263-ECF5-825E-2410F242C1BB}"/>
            </a:ext>
          </a:extLst>
        </xdr:cNvPr>
        <xdr:cNvPicPr>
          <a:picLocks noChangeAspect="1"/>
        </xdr:cNvPicPr>
      </xdr:nvPicPr>
      <xdr:blipFill>
        <a:blip xmlns:r="http://schemas.openxmlformats.org/officeDocument/2006/relationships" r:embed="rId1"/>
        <a:stretch>
          <a:fillRect/>
        </a:stretch>
      </xdr:blipFill>
      <xdr:spPr>
        <a:xfrm>
          <a:off x="5934808" y="1318846"/>
          <a:ext cx="1030313" cy="554784"/>
        </a:xfrm>
        <a:prstGeom prst="rect">
          <a:avLst/>
        </a:prstGeom>
      </xdr:spPr>
    </xdr:pic>
    <xdr:clientData/>
  </xdr:twoCellAnchor>
  <xdr:oneCellAnchor>
    <xdr:from>
      <xdr:col>12</xdr:col>
      <xdr:colOff>659446</xdr:colOff>
      <xdr:row>14</xdr:row>
      <xdr:rowOff>20929</xdr:rowOff>
    </xdr:from>
    <xdr:ext cx="272143" cy="240743"/>
    <xdr:sp macro="" textlink="">
      <xdr:nvSpPr>
        <xdr:cNvPr id="14" name="テキスト ボックス 13">
          <a:extLst>
            <a:ext uri="{FF2B5EF4-FFF2-40B4-BE49-F238E27FC236}">
              <a16:creationId xmlns:a16="http://schemas.microsoft.com/office/drawing/2014/main" id="{EF487D9D-79CE-4D3D-9D71-DBBD75886A37}"/>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11</xdr:col>
      <xdr:colOff>261697</xdr:colOff>
      <xdr:row>5</xdr:row>
      <xdr:rowOff>146539</xdr:rowOff>
    </xdr:from>
    <xdr:ext cx="732693" cy="397748"/>
    <xdr:sp macro="" textlink="">
      <xdr:nvSpPr>
        <xdr:cNvPr id="15" name="テキスト ボックス 14">
          <a:extLst>
            <a:ext uri="{FF2B5EF4-FFF2-40B4-BE49-F238E27FC236}">
              <a16:creationId xmlns:a16="http://schemas.microsoft.com/office/drawing/2014/main" id="{AF605144-517C-4839-B1A3-CC664693A554}"/>
            </a:ext>
          </a:extLst>
        </xdr:cNvPr>
        <xdr:cNvSpPr txBox="1"/>
      </xdr:nvSpPr>
      <xdr:spPr>
        <a:xfrm>
          <a:off x="261697"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２</a:t>
          </a:r>
        </a:p>
      </xdr:txBody>
    </xdr:sp>
    <xdr:clientData/>
  </xdr:oneCellAnchor>
  <xdr:oneCellAnchor>
    <xdr:from>
      <xdr:col>19</xdr:col>
      <xdr:colOff>10467</xdr:colOff>
      <xdr:row>1</xdr:row>
      <xdr:rowOff>52335</xdr:rowOff>
    </xdr:from>
    <xdr:ext cx="992213" cy="548503"/>
    <xdr:pic>
      <xdr:nvPicPr>
        <xdr:cNvPr id="17" name="図 16">
          <a:extLst>
            <a:ext uri="{FF2B5EF4-FFF2-40B4-BE49-F238E27FC236}">
              <a16:creationId xmlns:a16="http://schemas.microsoft.com/office/drawing/2014/main" id="{90326E55-8EF6-4251-9FB5-75C10BEB3C9E}"/>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12</xdr:col>
      <xdr:colOff>659446</xdr:colOff>
      <xdr:row>14</xdr:row>
      <xdr:rowOff>20929</xdr:rowOff>
    </xdr:from>
    <xdr:ext cx="272143" cy="240743"/>
    <xdr:sp macro="" textlink="">
      <xdr:nvSpPr>
        <xdr:cNvPr id="18" name="テキスト ボックス 17">
          <a:extLst>
            <a:ext uri="{FF2B5EF4-FFF2-40B4-BE49-F238E27FC236}">
              <a16:creationId xmlns:a16="http://schemas.microsoft.com/office/drawing/2014/main" id="{2C0DB06C-84D9-4C0F-90CA-BBA1D8CCBA4B}"/>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19</xdr:col>
      <xdr:colOff>10467</xdr:colOff>
      <xdr:row>1</xdr:row>
      <xdr:rowOff>52335</xdr:rowOff>
    </xdr:from>
    <xdr:ext cx="992213" cy="548503"/>
    <xdr:pic>
      <xdr:nvPicPr>
        <xdr:cNvPr id="20" name="図 19">
          <a:extLst>
            <a:ext uri="{FF2B5EF4-FFF2-40B4-BE49-F238E27FC236}">
              <a16:creationId xmlns:a16="http://schemas.microsoft.com/office/drawing/2014/main" id="{CADA5086-9519-4CEB-AA30-05BDC9FB89BC}"/>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21</xdr:col>
      <xdr:colOff>659446</xdr:colOff>
      <xdr:row>14</xdr:row>
      <xdr:rowOff>20929</xdr:rowOff>
    </xdr:from>
    <xdr:ext cx="272143" cy="240743"/>
    <xdr:sp macro="" textlink="">
      <xdr:nvSpPr>
        <xdr:cNvPr id="21" name="テキスト ボックス 20">
          <a:extLst>
            <a:ext uri="{FF2B5EF4-FFF2-40B4-BE49-F238E27FC236}">
              <a16:creationId xmlns:a16="http://schemas.microsoft.com/office/drawing/2014/main" id="{0CCD44BD-BB86-4F8F-A64F-6FEF3BDA7E63}"/>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20</xdr:col>
      <xdr:colOff>261697</xdr:colOff>
      <xdr:row>5</xdr:row>
      <xdr:rowOff>146539</xdr:rowOff>
    </xdr:from>
    <xdr:ext cx="732693" cy="397748"/>
    <xdr:sp macro="" textlink="">
      <xdr:nvSpPr>
        <xdr:cNvPr id="22" name="テキスト ボックス 21">
          <a:extLst>
            <a:ext uri="{FF2B5EF4-FFF2-40B4-BE49-F238E27FC236}">
              <a16:creationId xmlns:a16="http://schemas.microsoft.com/office/drawing/2014/main" id="{A8043DDE-0562-412A-B76E-574199AEE318}"/>
            </a:ext>
          </a:extLst>
        </xdr:cNvPr>
        <xdr:cNvSpPr txBox="1"/>
      </xdr:nvSpPr>
      <xdr:spPr>
        <a:xfrm>
          <a:off x="261697"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３</a:t>
          </a:r>
        </a:p>
      </xdr:txBody>
    </xdr:sp>
    <xdr:clientData/>
  </xdr:oneCellAnchor>
  <xdr:oneCellAnchor>
    <xdr:from>
      <xdr:col>28</xdr:col>
      <xdr:colOff>10467</xdr:colOff>
      <xdr:row>1</xdr:row>
      <xdr:rowOff>52335</xdr:rowOff>
    </xdr:from>
    <xdr:ext cx="992213" cy="548503"/>
    <xdr:pic>
      <xdr:nvPicPr>
        <xdr:cNvPr id="23" name="図 22">
          <a:extLst>
            <a:ext uri="{FF2B5EF4-FFF2-40B4-BE49-F238E27FC236}">
              <a16:creationId xmlns:a16="http://schemas.microsoft.com/office/drawing/2014/main" id="{32EE1EF5-83F9-41B8-8364-E3007B3424E7}"/>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21</xdr:col>
      <xdr:colOff>659446</xdr:colOff>
      <xdr:row>14</xdr:row>
      <xdr:rowOff>20929</xdr:rowOff>
    </xdr:from>
    <xdr:ext cx="272143" cy="240743"/>
    <xdr:sp macro="" textlink="">
      <xdr:nvSpPr>
        <xdr:cNvPr id="24" name="テキスト ボックス 23">
          <a:extLst>
            <a:ext uri="{FF2B5EF4-FFF2-40B4-BE49-F238E27FC236}">
              <a16:creationId xmlns:a16="http://schemas.microsoft.com/office/drawing/2014/main" id="{5788CDA5-F482-4800-8508-4C5C06DF3925}"/>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28</xdr:col>
      <xdr:colOff>10467</xdr:colOff>
      <xdr:row>1</xdr:row>
      <xdr:rowOff>52335</xdr:rowOff>
    </xdr:from>
    <xdr:ext cx="992213" cy="548503"/>
    <xdr:pic>
      <xdr:nvPicPr>
        <xdr:cNvPr id="26" name="図 25">
          <a:extLst>
            <a:ext uri="{FF2B5EF4-FFF2-40B4-BE49-F238E27FC236}">
              <a16:creationId xmlns:a16="http://schemas.microsoft.com/office/drawing/2014/main" id="{CD88F253-D437-405B-9CE2-414DBEB18B26}"/>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27" name="テキスト ボックス 26">
          <a:extLst>
            <a:ext uri="{FF2B5EF4-FFF2-40B4-BE49-F238E27FC236}">
              <a16:creationId xmlns:a16="http://schemas.microsoft.com/office/drawing/2014/main" id="{E3D84E78-139C-44B7-A720-7DD4F36770DF}"/>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29</xdr:col>
      <xdr:colOff>261697</xdr:colOff>
      <xdr:row>5</xdr:row>
      <xdr:rowOff>146539</xdr:rowOff>
    </xdr:from>
    <xdr:ext cx="732693" cy="397748"/>
    <xdr:sp macro="" textlink="">
      <xdr:nvSpPr>
        <xdr:cNvPr id="28" name="テキスト ボックス 27">
          <a:extLst>
            <a:ext uri="{FF2B5EF4-FFF2-40B4-BE49-F238E27FC236}">
              <a16:creationId xmlns:a16="http://schemas.microsoft.com/office/drawing/2014/main" id="{4ACC6D9F-AAEC-4234-A082-434BDA34D984}"/>
            </a:ext>
          </a:extLst>
        </xdr:cNvPr>
        <xdr:cNvSpPr txBox="1"/>
      </xdr:nvSpPr>
      <xdr:spPr>
        <a:xfrm>
          <a:off x="6592159"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４</a:t>
          </a:r>
        </a:p>
      </xdr:txBody>
    </xdr:sp>
    <xdr:clientData/>
  </xdr:oneCellAnchor>
  <xdr:oneCellAnchor>
    <xdr:from>
      <xdr:col>37</xdr:col>
      <xdr:colOff>10467</xdr:colOff>
      <xdr:row>1</xdr:row>
      <xdr:rowOff>52335</xdr:rowOff>
    </xdr:from>
    <xdr:ext cx="992213" cy="548503"/>
    <xdr:pic>
      <xdr:nvPicPr>
        <xdr:cNvPr id="29" name="図 28">
          <a:extLst>
            <a:ext uri="{FF2B5EF4-FFF2-40B4-BE49-F238E27FC236}">
              <a16:creationId xmlns:a16="http://schemas.microsoft.com/office/drawing/2014/main" id="{87CCB1FC-C549-4BB5-8201-601FB462E822}"/>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30" name="テキスト ボックス 29">
          <a:extLst>
            <a:ext uri="{FF2B5EF4-FFF2-40B4-BE49-F238E27FC236}">
              <a16:creationId xmlns:a16="http://schemas.microsoft.com/office/drawing/2014/main" id="{EFDB8A65-1866-4CE3-A843-1A79744BD8FC}"/>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31" name="図 30">
          <a:extLst>
            <a:ext uri="{FF2B5EF4-FFF2-40B4-BE49-F238E27FC236}">
              <a16:creationId xmlns:a16="http://schemas.microsoft.com/office/drawing/2014/main" id="{BF57ECB0-2213-4E96-9EA5-690DA3FF8ECF}"/>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32" name="テキスト ボックス 31">
          <a:extLst>
            <a:ext uri="{FF2B5EF4-FFF2-40B4-BE49-F238E27FC236}">
              <a16:creationId xmlns:a16="http://schemas.microsoft.com/office/drawing/2014/main" id="{6E5C2FE8-B72B-4594-88EA-468FDCB130BC}"/>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38</xdr:col>
      <xdr:colOff>261697</xdr:colOff>
      <xdr:row>5</xdr:row>
      <xdr:rowOff>146539</xdr:rowOff>
    </xdr:from>
    <xdr:ext cx="732693" cy="397748"/>
    <xdr:sp macro="" textlink="">
      <xdr:nvSpPr>
        <xdr:cNvPr id="33" name="テキスト ボックス 32">
          <a:extLst>
            <a:ext uri="{FF2B5EF4-FFF2-40B4-BE49-F238E27FC236}">
              <a16:creationId xmlns:a16="http://schemas.microsoft.com/office/drawing/2014/main" id="{B99650D1-05B0-4855-AAEA-A1F8C74BBDB9}"/>
            </a:ext>
          </a:extLst>
        </xdr:cNvPr>
        <xdr:cNvSpPr txBox="1"/>
      </xdr:nvSpPr>
      <xdr:spPr>
        <a:xfrm>
          <a:off x="12922620"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５</a:t>
          </a:r>
        </a:p>
      </xdr:txBody>
    </xdr:sp>
    <xdr:clientData/>
  </xdr:oneCellAnchor>
  <xdr:oneCellAnchor>
    <xdr:from>
      <xdr:col>46</xdr:col>
      <xdr:colOff>10467</xdr:colOff>
      <xdr:row>1</xdr:row>
      <xdr:rowOff>52335</xdr:rowOff>
    </xdr:from>
    <xdr:ext cx="992213" cy="548503"/>
    <xdr:pic>
      <xdr:nvPicPr>
        <xdr:cNvPr id="34" name="図 33">
          <a:extLst>
            <a:ext uri="{FF2B5EF4-FFF2-40B4-BE49-F238E27FC236}">
              <a16:creationId xmlns:a16="http://schemas.microsoft.com/office/drawing/2014/main" id="{AAB8CCA6-F40A-49EF-88A6-6491CEBDD1B5}"/>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35" name="テキスト ボックス 34">
          <a:extLst>
            <a:ext uri="{FF2B5EF4-FFF2-40B4-BE49-F238E27FC236}">
              <a16:creationId xmlns:a16="http://schemas.microsoft.com/office/drawing/2014/main" id="{721FF66E-EC2F-4C4B-9361-427A4BBEED93}"/>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36" name="図 35">
          <a:extLst>
            <a:ext uri="{FF2B5EF4-FFF2-40B4-BE49-F238E27FC236}">
              <a16:creationId xmlns:a16="http://schemas.microsoft.com/office/drawing/2014/main" id="{A189839E-144B-46C6-8290-53CA4C742B43}"/>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37" name="テキスト ボックス 36">
          <a:extLst>
            <a:ext uri="{FF2B5EF4-FFF2-40B4-BE49-F238E27FC236}">
              <a16:creationId xmlns:a16="http://schemas.microsoft.com/office/drawing/2014/main" id="{DD91B051-0A81-40E4-AE8B-F5F0D0BF9D7D}"/>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39" name="図 38">
          <a:extLst>
            <a:ext uri="{FF2B5EF4-FFF2-40B4-BE49-F238E27FC236}">
              <a16:creationId xmlns:a16="http://schemas.microsoft.com/office/drawing/2014/main" id="{DEED5D20-D452-4EB9-8610-DC8C98F5F9C8}"/>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40" name="テキスト ボックス 39">
          <a:extLst>
            <a:ext uri="{FF2B5EF4-FFF2-40B4-BE49-F238E27FC236}">
              <a16:creationId xmlns:a16="http://schemas.microsoft.com/office/drawing/2014/main" id="{6648126D-45C6-4F1B-B991-609E56F5E71D}"/>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41" name="図 40">
          <a:extLst>
            <a:ext uri="{FF2B5EF4-FFF2-40B4-BE49-F238E27FC236}">
              <a16:creationId xmlns:a16="http://schemas.microsoft.com/office/drawing/2014/main" id="{EB46AF17-5B25-4A59-B0F0-07E059E27C46}"/>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42" name="テキスト ボックス 41">
          <a:extLst>
            <a:ext uri="{FF2B5EF4-FFF2-40B4-BE49-F238E27FC236}">
              <a16:creationId xmlns:a16="http://schemas.microsoft.com/office/drawing/2014/main" id="{76101B09-3109-44B4-A54B-0F1B5DB4ABAF}"/>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44" name="図 43">
          <a:extLst>
            <a:ext uri="{FF2B5EF4-FFF2-40B4-BE49-F238E27FC236}">
              <a16:creationId xmlns:a16="http://schemas.microsoft.com/office/drawing/2014/main" id="{FA54A3A8-987E-4FE7-AC56-0A3328D575E4}"/>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45" name="テキスト ボックス 44">
          <a:extLst>
            <a:ext uri="{FF2B5EF4-FFF2-40B4-BE49-F238E27FC236}">
              <a16:creationId xmlns:a16="http://schemas.microsoft.com/office/drawing/2014/main" id="{5340AAA3-5E5A-4392-87D4-C0899D0EB79C}"/>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46" name="図 45">
          <a:extLst>
            <a:ext uri="{FF2B5EF4-FFF2-40B4-BE49-F238E27FC236}">
              <a16:creationId xmlns:a16="http://schemas.microsoft.com/office/drawing/2014/main" id="{A5477228-C6DF-4396-AD3A-DB5F47C52D89}"/>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xdr:col>
      <xdr:colOff>600075</xdr:colOff>
      <xdr:row>36</xdr:row>
      <xdr:rowOff>590550</xdr:rowOff>
    </xdr:from>
    <xdr:to>
      <xdr:col>10</xdr:col>
      <xdr:colOff>57150</xdr:colOff>
      <xdr:row>36</xdr:row>
      <xdr:rowOff>1523999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07333" y="9673098"/>
          <a:ext cx="4244156" cy="933449"/>
        </a:xfrm>
        <a:prstGeom prst="rect">
          <a:avLst/>
        </a:prstGeom>
        <a:solidFill>
          <a:schemeClr val="lt1"/>
        </a:solidFill>
        <a:ln w="63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利用開始日の７日前の正午までにご連絡いただければ、キャンセル料は発生しません。</a:t>
          </a:r>
          <a:endParaRPr kumimoji="1" lang="en-US" altLang="ja-JP" sz="900" u="sng"/>
        </a:p>
        <a:p>
          <a:r>
            <a:rPr kumimoji="1" lang="ja-JP" altLang="en-US" sz="900"/>
            <a:t>キャンセル料は下記のとおりです。</a:t>
          </a:r>
        </a:p>
        <a:p>
          <a:r>
            <a:rPr kumimoji="1" lang="ja-JP" altLang="en-US" sz="800">
              <a:latin typeface="ＭＳ ゴシック" panose="020B0609070205080204" pitchFamily="49" charset="-128"/>
              <a:ea typeface="ＭＳ ゴシック" panose="020B0609070205080204" pitchFamily="49" charset="-128"/>
            </a:rPr>
            <a:t>　　　　　◇２～６日前、キャンセル・・・・・キャンセル料は、食事料金の　５０％</a:t>
          </a:r>
        </a:p>
        <a:p>
          <a:r>
            <a:rPr kumimoji="1" lang="ja-JP" altLang="en-US" sz="800">
              <a:latin typeface="ＭＳ ゴシック" panose="020B0609070205080204" pitchFamily="49" charset="-128"/>
              <a:ea typeface="ＭＳ ゴシック" panose="020B0609070205080204" pitchFamily="49" charset="-128"/>
            </a:rPr>
            <a:t>　　　　　◇前日、当日キャンセル・・・・・・キャンセル料</a:t>
          </a:r>
          <a:r>
            <a:rPr kumimoji="1" lang="ja-JP" altLang="ja-JP" sz="800">
              <a:solidFill>
                <a:schemeClr val="dk1"/>
              </a:solidFill>
              <a:effectLst/>
              <a:latin typeface="ＭＳ ゴシック" panose="020B0609070205080204" pitchFamily="49" charset="-128"/>
              <a:ea typeface="ＭＳ ゴシック" panose="020B0609070205080204" pitchFamily="49" charset="-128"/>
              <a:cs typeface="+mn-cs"/>
            </a:rPr>
            <a:t>は、食事料金の</a:t>
          </a:r>
          <a:r>
            <a:rPr kumimoji="1" lang="ja-JP" altLang="en-US" sz="800">
              <a:solidFill>
                <a:schemeClr val="dk1"/>
              </a:solidFill>
              <a:effectLst/>
              <a:latin typeface="ＭＳ ゴシック" panose="020B0609070205080204" pitchFamily="49" charset="-128"/>
              <a:ea typeface="ＭＳ ゴシック" panose="020B0609070205080204" pitchFamily="49" charset="-128"/>
              <a:cs typeface="+mn-cs"/>
            </a:rPr>
            <a:t>１０</a:t>
          </a:r>
          <a:r>
            <a:rPr kumimoji="1" lang="ja-JP" altLang="en-US" sz="800">
              <a:latin typeface="ＭＳ ゴシック" panose="020B0609070205080204" pitchFamily="49" charset="-128"/>
              <a:ea typeface="ＭＳ ゴシック" panose="020B0609070205080204" pitchFamily="49" charset="-128"/>
            </a:rPr>
            <a:t>０％</a:t>
          </a:r>
        </a:p>
        <a:p>
          <a:r>
            <a:rPr kumimoji="1" lang="ja-JP" altLang="en-US" sz="800">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57150</xdr:colOff>
      <xdr:row>0</xdr:row>
      <xdr:rowOff>76200</xdr:rowOff>
    </xdr:from>
    <xdr:to>
      <xdr:col>10</xdr:col>
      <xdr:colOff>838200</xdr:colOff>
      <xdr:row>0</xdr:row>
      <xdr:rowOff>581025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150" y="76200"/>
          <a:ext cx="6429375"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　黄色の部分は、必要に応じてご記入ください。記入後に色が消えます。</a:t>
          </a:r>
        </a:p>
        <a:p>
          <a:r>
            <a:rPr kumimoji="1" lang="ja-JP" altLang="en-US" sz="1200" u="none"/>
            <a:t>　　その他は、別シートからデータを自動入力します。</a:t>
          </a:r>
          <a:endParaRPr kumimoji="1" lang="en-US" altLang="ja-JP" sz="1200" b="1" u="sng"/>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10</xdr:col>
      <xdr:colOff>0</xdr:colOff>
      <xdr:row>0</xdr:row>
      <xdr:rowOff>552450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7625" y="47625"/>
          <a:ext cx="6562725"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　黄色の部分は、必要に応じてご記入ください。記入後に色が消えます。</a:t>
          </a:r>
        </a:p>
        <a:p>
          <a:r>
            <a:rPr kumimoji="1" lang="ja-JP" altLang="en-US" sz="1200" u="none"/>
            <a:t>　　その他は、別シートからデータを自動入力します。</a:t>
          </a:r>
          <a:endParaRPr kumimoji="1" lang="en-US" altLang="ja-JP" sz="1200" b="1" u="sng"/>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28576</xdr:colOff>
      <xdr:row>0</xdr:row>
      <xdr:rowOff>152400</xdr:rowOff>
    </xdr:from>
    <xdr:to>
      <xdr:col>14</xdr:col>
      <xdr:colOff>171450</xdr:colOff>
      <xdr:row>0</xdr:row>
      <xdr:rowOff>657225</xdr:rowOff>
    </xdr:to>
    <xdr:sp macro="" textlink="">
      <xdr:nvSpPr>
        <xdr:cNvPr id="2" name="テキスト ボックス 1">
          <a:extLst>
            <a:ext uri="{FF2B5EF4-FFF2-40B4-BE49-F238E27FC236}">
              <a16:creationId xmlns:a16="http://schemas.microsoft.com/office/drawing/2014/main" id="{D12648C6-2F7E-4332-9958-AD3BC9E6410F}"/>
            </a:ext>
          </a:extLst>
        </xdr:cNvPr>
        <xdr:cNvSpPr txBox="1"/>
      </xdr:nvSpPr>
      <xdr:spPr>
        <a:xfrm>
          <a:off x="476251" y="152400"/>
          <a:ext cx="5391149"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t>データ記入したものは晴天時・雨天時にかかわらず、すべて算出されます。</a:t>
          </a:r>
          <a:endParaRPr kumimoji="1" lang="en-US" altLang="ja-JP" sz="1200" u="none"/>
        </a:p>
        <a:p>
          <a:r>
            <a:rPr kumimoji="1" lang="ja-JP" altLang="en-US" sz="1200" u="none"/>
            <a:t>参考資料としてご覧ください。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M40"/>
  <sheetViews>
    <sheetView showGridLines="0" tabSelected="1" view="pageBreakPreview" zoomScaleNormal="100" zoomScaleSheetLayoutView="100" workbookViewId="0">
      <selection activeCell="D31" sqref="D31:I31"/>
    </sheetView>
  </sheetViews>
  <sheetFormatPr defaultRowHeight="13.2" x14ac:dyDescent="0.2"/>
  <cols>
    <col min="1" max="1" width="10" customWidth="1"/>
    <col min="2" max="2" width="3.109375" customWidth="1"/>
    <col min="3" max="3" width="1.33203125" customWidth="1"/>
    <col min="4" max="4" width="3.109375" customWidth="1"/>
    <col min="5" max="5" width="1.33203125" customWidth="1"/>
    <col min="6" max="7" width="2.109375" customWidth="1"/>
    <col min="8" max="8" width="3.109375" customWidth="1"/>
    <col min="9" max="9" width="1.33203125" customWidth="1"/>
    <col min="10" max="10" width="3.109375" customWidth="1"/>
    <col min="11" max="11" width="1.33203125" customWidth="1"/>
    <col min="12" max="13" width="2.109375" customWidth="1"/>
    <col min="14" max="14" width="3.109375" customWidth="1"/>
    <col min="15" max="15" width="1.33203125" customWidth="1"/>
    <col min="16" max="16" width="3.109375" customWidth="1"/>
    <col min="17" max="17" width="1.33203125" customWidth="1"/>
    <col min="18" max="19" width="2.109375" customWidth="1"/>
    <col min="20" max="20" width="3.109375" customWidth="1"/>
    <col min="21" max="21" width="1.33203125" customWidth="1"/>
    <col min="22" max="22" width="3.109375" customWidth="1"/>
    <col min="23" max="23" width="1.33203125" customWidth="1"/>
    <col min="24" max="25" width="2.109375" customWidth="1"/>
    <col min="26" max="26" width="3.109375" customWidth="1"/>
    <col min="27" max="27" width="1.33203125" customWidth="1"/>
    <col min="28" max="28" width="3.109375" customWidth="1"/>
    <col min="29" max="29" width="1.33203125" customWidth="1"/>
    <col min="30" max="31" width="2.109375" customWidth="1"/>
    <col min="32" max="32" width="3.109375" customWidth="1"/>
    <col min="33" max="33" width="1.33203125" customWidth="1"/>
    <col min="34" max="34" width="3.109375" customWidth="1"/>
    <col min="35" max="35" width="1.33203125" customWidth="1"/>
    <col min="36" max="37" width="2.109375" customWidth="1"/>
    <col min="38" max="38" width="0" hidden="1" customWidth="1"/>
  </cols>
  <sheetData>
    <row r="1" spans="1:37" ht="109.5" customHeight="1" x14ac:dyDescent="0.2">
      <c r="A1" s="723"/>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row>
    <row r="2" spans="1:37" ht="19.5" customHeight="1" x14ac:dyDescent="0.2">
      <c r="A2" s="40"/>
      <c r="B2" s="40"/>
      <c r="C2" s="40"/>
      <c r="D2" s="40"/>
      <c r="E2" s="40"/>
      <c r="F2" s="40"/>
      <c r="G2" s="40"/>
      <c r="H2" s="40"/>
      <c r="I2" s="40"/>
      <c r="J2" s="40"/>
      <c r="K2" s="40"/>
      <c r="L2" s="747" t="s">
        <v>0</v>
      </c>
      <c r="M2" s="747"/>
      <c r="N2" s="747"/>
      <c r="O2" s="759" t="s">
        <v>1</v>
      </c>
      <c r="P2" s="760"/>
      <c r="Q2" s="760"/>
      <c r="R2" s="760"/>
      <c r="S2" s="759" t="s">
        <v>2</v>
      </c>
      <c r="T2" s="760"/>
      <c r="U2" s="760"/>
      <c r="V2" s="760"/>
      <c r="W2" s="760"/>
      <c r="X2" s="760"/>
      <c r="Y2" s="760"/>
      <c r="Z2" s="760"/>
      <c r="AA2" s="760"/>
      <c r="AB2" s="760"/>
      <c r="AC2" s="760"/>
      <c r="AD2" s="760"/>
      <c r="AE2" s="760"/>
      <c r="AF2" s="760"/>
      <c r="AG2" s="760"/>
      <c r="AH2" s="763"/>
      <c r="AI2" s="747" t="s">
        <v>3</v>
      </c>
      <c r="AJ2" s="747"/>
      <c r="AK2" s="747"/>
    </row>
    <row r="3" spans="1:37" ht="36" customHeight="1" x14ac:dyDescent="0.2">
      <c r="A3" s="40"/>
      <c r="B3" s="40"/>
      <c r="C3" s="40"/>
      <c r="D3" s="40"/>
      <c r="E3" s="40"/>
      <c r="F3" s="40"/>
      <c r="G3" s="40"/>
      <c r="H3" s="40"/>
      <c r="I3" s="40"/>
      <c r="J3" s="40"/>
      <c r="K3" s="40"/>
      <c r="L3" s="788"/>
      <c r="M3" s="788"/>
      <c r="N3" s="788"/>
      <c r="O3" s="761"/>
      <c r="P3" s="762"/>
      <c r="Q3" s="762"/>
      <c r="R3" s="762"/>
      <c r="S3" s="761"/>
      <c r="T3" s="762"/>
      <c r="U3" s="762"/>
      <c r="V3" s="762"/>
      <c r="W3" s="762"/>
      <c r="X3" s="762"/>
      <c r="Y3" s="762"/>
      <c r="Z3" s="762"/>
      <c r="AA3" s="762"/>
      <c r="AB3" s="762"/>
      <c r="AC3" s="762"/>
      <c r="AD3" s="762"/>
      <c r="AE3" s="762"/>
      <c r="AF3" s="762"/>
      <c r="AG3" s="762"/>
      <c r="AH3" s="764"/>
      <c r="AI3" s="746"/>
      <c r="AJ3" s="746"/>
      <c r="AK3" s="746"/>
    </row>
    <row r="4" spans="1:37" ht="5.25" customHeight="1" x14ac:dyDescent="0.2"/>
    <row r="5" spans="1:37" ht="21.75" customHeight="1" x14ac:dyDescent="0.2">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ht="24" customHeight="1" x14ac:dyDescent="0.2">
      <c r="A6" s="41"/>
      <c r="B6" s="42"/>
      <c r="C6" s="42"/>
      <c r="D6" s="42"/>
      <c r="E6" s="42"/>
      <c r="F6" s="42"/>
      <c r="G6" s="42"/>
      <c r="H6" s="42"/>
      <c r="I6" s="42"/>
      <c r="J6" s="42"/>
      <c r="K6" s="42"/>
      <c r="L6" s="43"/>
      <c r="M6" s="44"/>
      <c r="N6" s="44"/>
      <c r="O6" s="44"/>
      <c r="P6" s="44"/>
      <c r="Q6" s="44"/>
      <c r="R6" s="44"/>
      <c r="S6" s="44"/>
      <c r="T6" s="44"/>
      <c r="U6" s="44"/>
      <c r="V6" s="44"/>
      <c r="W6" s="513"/>
      <c r="X6" s="513"/>
      <c r="Y6" s="513"/>
      <c r="Z6" s="513"/>
      <c r="AA6" s="778" t="s">
        <v>468</v>
      </c>
      <c r="AB6" s="778"/>
      <c r="AC6" s="778"/>
      <c r="AD6" s="778"/>
      <c r="AE6" s="778"/>
      <c r="AF6" s="778"/>
      <c r="AG6" s="778"/>
      <c r="AH6" s="778"/>
      <c r="AI6" s="778"/>
      <c r="AJ6" s="778"/>
      <c r="AK6" s="778"/>
    </row>
    <row r="7" spans="1:37" ht="30" customHeight="1" x14ac:dyDescent="0.2">
      <c r="A7" s="745" t="s">
        <v>4</v>
      </c>
      <c r="B7" s="745"/>
      <c r="C7" s="745"/>
      <c r="D7" s="745"/>
      <c r="E7" s="745"/>
      <c r="F7" s="745"/>
      <c r="G7" s="745"/>
      <c r="H7" s="745"/>
      <c r="I7" s="745"/>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5"/>
      <c r="AJ7" s="745"/>
      <c r="AK7" s="745"/>
    </row>
    <row r="8" spans="1:37" ht="36.75" customHeight="1" x14ac:dyDescent="0.2">
      <c r="A8" s="2"/>
      <c r="B8" s="2"/>
      <c r="C8" s="2"/>
      <c r="D8" s="2"/>
      <c r="E8" s="2"/>
      <c r="F8" s="2"/>
      <c r="G8" s="2"/>
      <c r="H8" s="43"/>
      <c r="I8" s="43"/>
      <c r="J8" s="43"/>
      <c r="K8" s="43"/>
      <c r="L8" s="736" t="s">
        <v>5</v>
      </c>
      <c r="M8" s="737"/>
      <c r="N8" s="737"/>
      <c r="O8" s="737"/>
      <c r="P8" s="737"/>
      <c r="Q8" s="737"/>
      <c r="R8" s="737"/>
      <c r="S8" s="738"/>
      <c r="T8" s="748"/>
      <c r="U8" s="749"/>
      <c r="V8" s="749"/>
      <c r="W8" s="749"/>
      <c r="X8" s="749"/>
      <c r="Y8" s="749"/>
      <c r="Z8" s="749"/>
      <c r="AA8" s="749"/>
      <c r="AB8" s="749"/>
      <c r="AC8" s="749"/>
      <c r="AD8" s="749"/>
      <c r="AE8" s="749"/>
      <c r="AF8" s="749"/>
      <c r="AG8" s="749"/>
      <c r="AH8" s="749"/>
      <c r="AI8" s="749"/>
      <c r="AJ8" s="749"/>
      <c r="AK8" s="750"/>
    </row>
    <row r="9" spans="1:37" ht="13.5" customHeight="1" x14ac:dyDescent="0.2">
      <c r="A9" s="2"/>
      <c r="B9" s="2"/>
      <c r="C9" s="2"/>
      <c r="D9" s="2"/>
      <c r="E9" s="2"/>
      <c r="F9" s="2"/>
      <c r="G9" s="2"/>
      <c r="H9" s="43"/>
      <c r="I9" s="43"/>
      <c r="J9" s="43"/>
      <c r="K9" s="43"/>
      <c r="L9" s="724" t="s">
        <v>6</v>
      </c>
      <c r="M9" s="725"/>
      <c r="N9" s="725"/>
      <c r="O9" s="730" t="s">
        <v>7</v>
      </c>
      <c r="P9" s="730"/>
      <c r="Q9" s="730"/>
      <c r="R9" s="730"/>
      <c r="S9" s="731"/>
      <c r="T9" s="751" t="s">
        <v>8</v>
      </c>
      <c r="U9" s="752"/>
      <c r="V9" s="753"/>
      <c r="W9" s="754"/>
      <c r="X9" s="754"/>
      <c r="Y9" s="754"/>
      <c r="Z9" s="754"/>
      <c r="AA9" s="754"/>
      <c r="AB9" s="754"/>
      <c r="AC9" s="754"/>
      <c r="AD9" s="754"/>
      <c r="AE9" s="754"/>
      <c r="AF9" s="754"/>
      <c r="AG9" s="754"/>
      <c r="AH9" s="754"/>
      <c r="AI9" s="754"/>
      <c r="AJ9" s="754"/>
      <c r="AK9" s="755"/>
    </row>
    <row r="10" spans="1:37" ht="16.5" customHeight="1" x14ac:dyDescent="0.2">
      <c r="A10" s="2"/>
      <c r="B10" s="2"/>
      <c r="C10" s="2"/>
      <c r="D10" s="2"/>
      <c r="E10" s="2"/>
      <c r="F10" s="2"/>
      <c r="G10" s="2"/>
      <c r="H10" s="43"/>
      <c r="I10" s="43"/>
      <c r="J10" s="43"/>
      <c r="K10" s="43"/>
      <c r="L10" s="726"/>
      <c r="M10" s="727"/>
      <c r="N10" s="727"/>
      <c r="O10" s="732"/>
      <c r="P10" s="732"/>
      <c r="Q10" s="732"/>
      <c r="R10" s="732"/>
      <c r="S10" s="733"/>
      <c r="T10" s="739"/>
      <c r="U10" s="740"/>
      <c r="V10" s="740"/>
      <c r="W10" s="740"/>
      <c r="X10" s="740"/>
      <c r="Y10" s="740"/>
      <c r="Z10" s="740"/>
      <c r="AA10" s="740"/>
      <c r="AB10" s="740"/>
      <c r="AC10" s="740"/>
      <c r="AD10" s="740"/>
      <c r="AE10" s="740"/>
      <c r="AF10" s="740"/>
      <c r="AG10" s="740"/>
      <c r="AH10" s="740"/>
      <c r="AI10" s="740"/>
      <c r="AJ10" s="740"/>
      <c r="AK10" s="741"/>
    </row>
    <row r="11" spans="1:37" ht="18.75" customHeight="1" x14ac:dyDescent="0.2">
      <c r="A11" s="2"/>
      <c r="B11" s="2"/>
      <c r="C11" s="2"/>
      <c r="D11" s="2"/>
      <c r="E11" s="2"/>
      <c r="F11" s="2"/>
      <c r="G11" s="2"/>
      <c r="H11" s="43"/>
      <c r="I11" s="43"/>
      <c r="J11" s="43"/>
      <c r="K11" s="43"/>
      <c r="L11" s="726"/>
      <c r="M11" s="727"/>
      <c r="N11" s="727"/>
      <c r="O11" s="732" t="s">
        <v>9</v>
      </c>
      <c r="P11" s="732"/>
      <c r="Q11" s="732"/>
      <c r="R11" s="732"/>
      <c r="S11" s="733"/>
      <c r="T11" s="742"/>
      <c r="U11" s="743"/>
      <c r="V11" s="743"/>
      <c r="W11" s="743"/>
      <c r="X11" s="743"/>
      <c r="Y11" s="743"/>
      <c r="Z11" s="743"/>
      <c r="AA11" s="743"/>
      <c r="AB11" s="743"/>
      <c r="AC11" s="743"/>
      <c r="AD11" s="743"/>
      <c r="AE11" s="743"/>
      <c r="AF11" s="743"/>
      <c r="AG11" s="743"/>
      <c r="AH11" s="743"/>
      <c r="AI11" s="743"/>
      <c r="AJ11" s="743"/>
      <c r="AK11" s="744"/>
    </row>
    <row r="12" spans="1:37" ht="18.75" customHeight="1" x14ac:dyDescent="0.2">
      <c r="A12" s="2"/>
      <c r="B12" s="2"/>
      <c r="C12" s="2"/>
      <c r="D12" s="2"/>
      <c r="E12" s="2"/>
      <c r="F12" s="2"/>
      <c r="G12" s="2"/>
      <c r="H12" s="43"/>
      <c r="I12" s="43"/>
      <c r="J12" s="43"/>
      <c r="K12" s="43"/>
      <c r="L12" s="728"/>
      <c r="M12" s="729"/>
      <c r="N12" s="729"/>
      <c r="O12" s="734" t="s">
        <v>10</v>
      </c>
      <c r="P12" s="734"/>
      <c r="Q12" s="734"/>
      <c r="R12" s="734"/>
      <c r="S12" s="735"/>
      <c r="T12" s="85" t="s">
        <v>11</v>
      </c>
      <c r="U12" s="758"/>
      <c r="V12" s="758"/>
      <c r="W12" s="758"/>
      <c r="X12" s="758"/>
      <c r="Y12" s="85" t="s">
        <v>12</v>
      </c>
      <c r="Z12" s="758"/>
      <c r="AA12" s="758"/>
      <c r="AB12" s="758"/>
      <c r="AC12" s="758"/>
      <c r="AD12" s="768" t="s">
        <v>13</v>
      </c>
      <c r="AE12" s="768"/>
      <c r="AF12" s="756"/>
      <c r="AG12" s="756"/>
      <c r="AH12" s="756"/>
      <c r="AI12" s="756"/>
      <c r="AJ12" s="756"/>
      <c r="AK12" s="757"/>
    </row>
    <row r="13" spans="1:37" ht="54" customHeight="1" x14ac:dyDescent="0.2">
      <c r="A13" s="765" t="s">
        <v>14</v>
      </c>
      <c r="B13" s="765"/>
      <c r="C13" s="765"/>
      <c r="D13" s="765"/>
      <c r="E13" s="765"/>
      <c r="F13" s="765"/>
      <c r="G13" s="765"/>
      <c r="H13" s="765"/>
      <c r="I13" s="765"/>
      <c r="J13" s="765"/>
      <c r="K13" s="765"/>
      <c r="L13" s="765"/>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765"/>
      <c r="AK13" s="765"/>
    </row>
    <row r="14" spans="1:37" ht="31.5" customHeight="1" x14ac:dyDescent="0.2">
      <c r="A14" s="779" t="s">
        <v>15</v>
      </c>
      <c r="B14" s="779"/>
      <c r="C14" s="779"/>
      <c r="D14" s="779"/>
      <c r="E14" s="779"/>
      <c r="F14" s="779"/>
      <c r="G14" s="779"/>
      <c r="H14" s="779"/>
      <c r="I14" s="779"/>
      <c r="J14" s="779"/>
      <c r="K14" s="779"/>
      <c r="L14" s="779"/>
      <c r="M14" s="779"/>
      <c r="N14" s="779"/>
      <c r="O14" s="779"/>
      <c r="P14" s="779"/>
      <c r="Q14" s="779"/>
      <c r="R14" s="779"/>
      <c r="S14" s="779"/>
      <c r="T14" s="779"/>
      <c r="U14" s="779"/>
      <c r="V14" s="779"/>
      <c r="W14" s="779"/>
      <c r="X14" s="779"/>
      <c r="Y14" s="779"/>
      <c r="Z14" s="779"/>
      <c r="AA14" s="779"/>
      <c r="AB14" s="779"/>
      <c r="AC14" s="779"/>
      <c r="AD14" s="779"/>
      <c r="AE14" s="779"/>
      <c r="AF14" s="779"/>
      <c r="AG14" s="779"/>
      <c r="AH14" s="779"/>
      <c r="AI14" s="779"/>
      <c r="AJ14" s="779"/>
      <c r="AK14" s="779"/>
    </row>
    <row r="15" spans="1:37" ht="21.75" customHeight="1" x14ac:dyDescent="0.2">
      <c r="A15" s="196" t="s">
        <v>16</v>
      </c>
      <c r="B15" s="614"/>
      <c r="C15" s="615"/>
      <c r="D15" s="615"/>
      <c r="E15" s="615"/>
      <c r="F15" s="615"/>
      <c r="G15" s="615"/>
      <c r="H15" s="615"/>
      <c r="I15" s="615"/>
      <c r="J15" s="615"/>
      <c r="K15" s="615"/>
      <c r="L15" s="615"/>
      <c r="M15" s="615"/>
      <c r="N15" s="615"/>
      <c r="O15" s="615"/>
      <c r="P15" s="615"/>
      <c r="Q15" s="615"/>
      <c r="R15" s="615"/>
      <c r="S15" s="615"/>
      <c r="T15" s="615"/>
      <c r="U15" s="615"/>
      <c r="V15" s="615"/>
      <c r="W15" s="615"/>
      <c r="X15" s="615"/>
      <c r="Y15" s="615"/>
      <c r="Z15" s="615"/>
      <c r="AA15" s="615"/>
      <c r="AB15" s="615"/>
      <c r="AC15" s="615"/>
      <c r="AD15" s="615"/>
      <c r="AE15" s="615"/>
      <c r="AF15" s="615"/>
      <c r="AG15" s="615"/>
      <c r="AH15" s="615"/>
      <c r="AI15" s="615"/>
      <c r="AJ15" s="615"/>
      <c r="AK15" s="616"/>
    </row>
    <row r="16" spans="1:37" ht="21.75" customHeight="1" x14ac:dyDescent="0.2">
      <c r="A16" s="197" t="s">
        <v>17</v>
      </c>
      <c r="B16" s="614"/>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6"/>
    </row>
    <row r="17" spans="1:39" ht="21.75" customHeight="1" x14ac:dyDescent="0.2">
      <c r="A17" s="198" t="s">
        <v>18</v>
      </c>
      <c r="B17" s="773"/>
      <c r="C17" s="774"/>
      <c r="D17" s="774"/>
      <c r="E17" s="774"/>
      <c r="F17" s="774"/>
      <c r="G17" s="774"/>
      <c r="H17" s="774"/>
      <c r="I17" s="774"/>
      <c r="J17" s="774"/>
      <c r="K17" s="774"/>
      <c r="L17" s="767">
        <f>B17</f>
        <v>0</v>
      </c>
      <c r="M17" s="767"/>
      <c r="N17" s="766"/>
      <c r="O17" s="766"/>
      <c r="P17" s="178" t="s">
        <v>19</v>
      </c>
      <c r="Q17" s="624"/>
      <c r="R17" s="624"/>
      <c r="S17" s="101" t="s">
        <v>20</v>
      </c>
      <c r="T17" s="179" t="s">
        <v>21</v>
      </c>
      <c r="U17" s="774"/>
      <c r="V17" s="774"/>
      <c r="W17" s="774"/>
      <c r="X17" s="774"/>
      <c r="Y17" s="774"/>
      <c r="Z17" s="774"/>
      <c r="AA17" s="774"/>
      <c r="AB17" s="774"/>
      <c r="AC17" s="774"/>
      <c r="AD17" s="637">
        <f>U17</f>
        <v>0</v>
      </c>
      <c r="AE17" s="637"/>
      <c r="AF17" s="766"/>
      <c r="AG17" s="766"/>
      <c r="AH17" s="178" t="s">
        <v>19</v>
      </c>
      <c r="AI17" s="624"/>
      <c r="AJ17" s="624"/>
      <c r="AK17" s="90" t="s">
        <v>20</v>
      </c>
      <c r="AL17" s="23">
        <f>IF(U17=0,B17,U17)</f>
        <v>0</v>
      </c>
      <c r="AM17" s="3"/>
    </row>
    <row r="18" spans="1:39" ht="21.75" customHeight="1" x14ac:dyDescent="0.2">
      <c r="A18" s="199" t="s">
        <v>22</v>
      </c>
      <c r="B18" s="782"/>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3"/>
      <c r="AI18" s="783"/>
      <c r="AJ18" s="783"/>
      <c r="AK18" s="784"/>
    </row>
    <row r="19" spans="1:39" ht="20.25" customHeight="1" x14ac:dyDescent="0.2">
      <c r="A19" s="196" t="s">
        <v>23</v>
      </c>
      <c r="B19" s="230" t="str">
        <f>IF(B17=0,"",DBCS(MONTH(B17)))</f>
        <v/>
      </c>
      <c r="C19" s="230" t="s">
        <v>24</v>
      </c>
      <c r="D19" s="230">
        <f>IF(B17=0,0,DBCS(DAY(B17)))</f>
        <v>0</v>
      </c>
      <c r="E19" s="230" t="s">
        <v>25</v>
      </c>
      <c r="F19" s="785" t="str">
        <f>IF(B19=0,0,"（"&amp;MID("月火水木金土日",WEEKDAY(B17,2),1)&amp;"）")</f>
        <v>（土）</v>
      </c>
      <c r="G19" s="785"/>
      <c r="H19" s="231">
        <f>IF(B17+1&gt;U17,0,DBCS(MONTH(B17+1)))</f>
        <v>0</v>
      </c>
      <c r="I19" s="230" t="s">
        <v>24</v>
      </c>
      <c r="J19" s="230">
        <f>IF(H19=0,0,DBCS(DAY(B17+1)))</f>
        <v>0</v>
      </c>
      <c r="K19" s="230" t="s">
        <v>25</v>
      </c>
      <c r="L19" s="776">
        <f>IF(H19=0,0,"（"&amp;MID("月火水木金土日",WEEKDAY(B17+1,2),1)&amp;"）")</f>
        <v>0</v>
      </c>
      <c r="M19" s="777"/>
      <c r="N19" s="230">
        <f>IF($B$17+2&gt;$U$17,0,DBCS(MONTH($B$17+2)))</f>
        <v>0</v>
      </c>
      <c r="O19" s="230" t="s">
        <v>26</v>
      </c>
      <c r="P19" s="230">
        <f>IF($N$19=0,0,DBCS(DAY($B$17+2)))</f>
        <v>0</v>
      </c>
      <c r="Q19" s="230" t="s">
        <v>27</v>
      </c>
      <c r="R19" s="776">
        <f>IF($N$19=0,0,"（"&amp;MID("月火水木金土日",WEEKDAY($B$17+2,2),1)&amp;"）")</f>
        <v>0</v>
      </c>
      <c r="S19" s="776"/>
      <c r="T19" s="231">
        <f>IF($B$17+3&gt;$U$17,0,DBCS(MONTH($B$17+3)))</f>
        <v>0</v>
      </c>
      <c r="U19" s="230" t="s">
        <v>26</v>
      </c>
      <c r="V19" s="230">
        <f>IF($N$19=0,0,DBCS(DAY($B$17+3)))</f>
        <v>0</v>
      </c>
      <c r="W19" s="230" t="s">
        <v>27</v>
      </c>
      <c r="X19" s="776" t="str">
        <f>IF($U$19=0,0,"（"&amp;MID("月火水木金土日",WEEKDAY($B$17+3,2),1)&amp;"）")</f>
        <v>（火）</v>
      </c>
      <c r="Y19" s="777"/>
      <c r="Z19" s="230">
        <f>IF($B$17+4&gt;$U$17,0,DBCS(MONTH($B$17+4)))</f>
        <v>0</v>
      </c>
      <c r="AA19" s="230" t="s">
        <v>26</v>
      </c>
      <c r="AB19" s="230">
        <f>IF($N$19=0,0,DBCS(DAY($B$17+4)))</f>
        <v>0</v>
      </c>
      <c r="AC19" s="230" t="s">
        <v>27</v>
      </c>
      <c r="AD19" s="776" t="str">
        <f>IF($AA$19=0,0,"（"&amp;MID("月火水木金土日",WEEKDAY($B$17+4,2),1)&amp;"）")</f>
        <v>（水）</v>
      </c>
      <c r="AE19" s="776"/>
      <c r="AF19" s="231">
        <f>IF($B$17+5&gt;$U$17,0,DBCS(MONTH($B$17+5)))</f>
        <v>0</v>
      </c>
      <c r="AG19" s="230" t="s">
        <v>26</v>
      </c>
      <c r="AH19" s="230">
        <f>IF($N$19=0,0,DBCS(DAY($B$17+5)))</f>
        <v>0</v>
      </c>
      <c r="AI19" s="230" t="s">
        <v>27</v>
      </c>
      <c r="AJ19" s="776" t="str">
        <f>IF($AG$19=0,0,"（"&amp;MID("月火水木金土日",WEEKDAY($B$17+5,2),1)&amp;"）")</f>
        <v>（木）</v>
      </c>
      <c r="AK19" s="777"/>
    </row>
    <row r="20" spans="1:39" ht="12" customHeight="1" x14ac:dyDescent="0.2">
      <c r="A20" s="780" t="s">
        <v>28</v>
      </c>
      <c r="B20" s="772" t="s">
        <v>29</v>
      </c>
      <c r="C20" s="770"/>
      <c r="D20" s="770" t="s">
        <v>30</v>
      </c>
      <c r="E20" s="771"/>
      <c r="F20" s="625" t="s">
        <v>31</v>
      </c>
      <c r="G20" s="775"/>
      <c r="H20" s="769" t="s">
        <v>29</v>
      </c>
      <c r="I20" s="770"/>
      <c r="J20" s="770" t="s">
        <v>30</v>
      </c>
      <c r="K20" s="770"/>
      <c r="L20" s="625" t="s">
        <v>31</v>
      </c>
      <c r="M20" s="626"/>
      <c r="N20" s="772" t="s">
        <v>29</v>
      </c>
      <c r="O20" s="770"/>
      <c r="P20" s="770" t="s">
        <v>30</v>
      </c>
      <c r="Q20" s="771"/>
      <c r="R20" s="625" t="s">
        <v>31</v>
      </c>
      <c r="S20" s="775"/>
      <c r="T20" s="769" t="s">
        <v>29</v>
      </c>
      <c r="U20" s="770"/>
      <c r="V20" s="770" t="s">
        <v>30</v>
      </c>
      <c r="W20" s="771"/>
      <c r="X20" s="625" t="s">
        <v>31</v>
      </c>
      <c r="Y20" s="626"/>
      <c r="Z20" s="772" t="s">
        <v>29</v>
      </c>
      <c r="AA20" s="770"/>
      <c r="AB20" s="770" t="s">
        <v>30</v>
      </c>
      <c r="AC20" s="771"/>
      <c r="AD20" s="625" t="s">
        <v>31</v>
      </c>
      <c r="AE20" s="775"/>
      <c r="AF20" s="769" t="s">
        <v>29</v>
      </c>
      <c r="AG20" s="770"/>
      <c r="AH20" s="770" t="s">
        <v>30</v>
      </c>
      <c r="AI20" s="771"/>
      <c r="AJ20" s="625" t="s">
        <v>31</v>
      </c>
      <c r="AK20" s="626"/>
    </row>
    <row r="21" spans="1:39" ht="22.5" customHeight="1" x14ac:dyDescent="0.2">
      <c r="A21" s="781"/>
      <c r="B21" s="648">
        <f>SUM(B22:C28)</f>
        <v>0</v>
      </c>
      <c r="C21" s="638"/>
      <c r="D21" s="638">
        <f t="shared" ref="D21" si="0">SUM(D22:E28)</f>
        <v>0</v>
      </c>
      <c r="E21" s="638"/>
      <c r="F21" s="627">
        <f t="shared" ref="F21" si="1">SUM(F22:G28)</f>
        <v>0</v>
      </c>
      <c r="G21" s="640"/>
      <c r="H21" s="655">
        <f t="shared" ref="H21" si="2">SUM(H22:I28)</f>
        <v>0</v>
      </c>
      <c r="I21" s="638"/>
      <c r="J21" s="638">
        <f t="shared" ref="J21" si="3">SUM(J22:K28)</f>
        <v>0</v>
      </c>
      <c r="K21" s="638"/>
      <c r="L21" s="627">
        <f t="shared" ref="L21" si="4">SUM(L22:M28)</f>
        <v>0</v>
      </c>
      <c r="M21" s="628"/>
      <c r="N21" s="648">
        <f t="shared" ref="N21" si="5">SUM(N22:O28)</f>
        <v>0</v>
      </c>
      <c r="O21" s="638"/>
      <c r="P21" s="638">
        <f t="shared" ref="P21" si="6">SUM(P22:Q28)</f>
        <v>0</v>
      </c>
      <c r="Q21" s="638"/>
      <c r="R21" s="627">
        <f t="shared" ref="R21" si="7">SUM(R22:S28)</f>
        <v>0</v>
      </c>
      <c r="S21" s="640"/>
      <c r="T21" s="655">
        <f t="shared" ref="T21" si="8">SUM(T22:U28)</f>
        <v>0</v>
      </c>
      <c r="U21" s="638"/>
      <c r="V21" s="638">
        <f t="shared" ref="V21" si="9">SUM(V22:W28)</f>
        <v>0</v>
      </c>
      <c r="W21" s="638"/>
      <c r="X21" s="627">
        <f t="shared" ref="X21" si="10">SUM(X22:Y28)</f>
        <v>0</v>
      </c>
      <c r="Y21" s="628"/>
      <c r="Z21" s="648">
        <f t="shared" ref="Z21" si="11">SUM(Z22:AA28)</f>
        <v>0</v>
      </c>
      <c r="AA21" s="638"/>
      <c r="AB21" s="638">
        <f t="shared" ref="AB21" si="12">SUM(AB22:AC28)</f>
        <v>0</v>
      </c>
      <c r="AC21" s="638"/>
      <c r="AD21" s="627">
        <f t="shared" ref="AD21" si="13">SUM(AD22:AE28)</f>
        <v>0</v>
      </c>
      <c r="AE21" s="640"/>
      <c r="AF21" s="655">
        <f t="shared" ref="AF21" si="14">SUM(AF22:AG28)</f>
        <v>0</v>
      </c>
      <c r="AG21" s="638"/>
      <c r="AH21" s="638">
        <f t="shared" ref="AH21" si="15">SUM(AH22:AI28)</f>
        <v>0</v>
      </c>
      <c r="AI21" s="638"/>
      <c r="AJ21" s="627">
        <f t="shared" ref="AJ21" si="16">SUM(AJ22:AK28)</f>
        <v>0</v>
      </c>
      <c r="AK21" s="628"/>
    </row>
    <row r="22" spans="1:39" ht="9.75" customHeight="1" x14ac:dyDescent="0.2">
      <c r="A22" s="200" t="s">
        <v>32</v>
      </c>
      <c r="B22" s="651"/>
      <c r="C22" s="652"/>
      <c r="D22" s="652"/>
      <c r="E22" s="652"/>
      <c r="F22" s="658">
        <f>SUM(B22:E22)</f>
        <v>0</v>
      </c>
      <c r="G22" s="798"/>
      <c r="H22" s="654"/>
      <c r="I22" s="652"/>
      <c r="J22" s="652"/>
      <c r="K22" s="652"/>
      <c r="L22" s="658">
        <f>SUM(H22:K22)</f>
        <v>0</v>
      </c>
      <c r="M22" s="659"/>
      <c r="N22" s="651"/>
      <c r="O22" s="652"/>
      <c r="P22" s="652"/>
      <c r="Q22" s="652"/>
      <c r="R22" s="658">
        <f>SUM(N22:Q22)</f>
        <v>0</v>
      </c>
      <c r="S22" s="798"/>
      <c r="T22" s="654"/>
      <c r="U22" s="652"/>
      <c r="V22" s="652"/>
      <c r="W22" s="652"/>
      <c r="X22" s="658">
        <f>SUM(T22:W22)</f>
        <v>0</v>
      </c>
      <c r="Y22" s="659"/>
      <c r="Z22" s="651"/>
      <c r="AA22" s="652"/>
      <c r="AB22" s="652"/>
      <c r="AC22" s="652"/>
      <c r="AD22" s="658">
        <f>SUM(Z22:AC22)</f>
        <v>0</v>
      </c>
      <c r="AE22" s="798"/>
      <c r="AF22" s="654"/>
      <c r="AG22" s="652"/>
      <c r="AH22" s="652"/>
      <c r="AI22" s="652"/>
      <c r="AJ22" s="658">
        <f>SUM(AF22:AI22)</f>
        <v>0</v>
      </c>
      <c r="AK22" s="659"/>
    </row>
    <row r="23" spans="1:39" ht="9.75" customHeight="1" x14ac:dyDescent="0.2">
      <c r="A23" s="200" t="s">
        <v>33</v>
      </c>
      <c r="B23" s="651"/>
      <c r="C23" s="652"/>
      <c r="D23" s="652"/>
      <c r="E23" s="652"/>
      <c r="F23" s="658">
        <f t="shared" ref="F23:F28" si="17">SUM(B23:E23)</f>
        <v>0</v>
      </c>
      <c r="G23" s="798"/>
      <c r="H23" s="654"/>
      <c r="I23" s="652"/>
      <c r="J23" s="652"/>
      <c r="K23" s="652"/>
      <c r="L23" s="658">
        <f t="shared" ref="L23:L28" si="18">SUM(H23:K23)</f>
        <v>0</v>
      </c>
      <c r="M23" s="659"/>
      <c r="N23" s="651"/>
      <c r="O23" s="652"/>
      <c r="P23" s="652"/>
      <c r="Q23" s="652"/>
      <c r="R23" s="658">
        <f t="shared" ref="R23:R28" si="19">SUM(N23:Q23)</f>
        <v>0</v>
      </c>
      <c r="S23" s="798"/>
      <c r="T23" s="654"/>
      <c r="U23" s="652"/>
      <c r="V23" s="652"/>
      <c r="W23" s="652"/>
      <c r="X23" s="658">
        <f t="shared" ref="X23:X28" si="20">SUM(T23:W23)</f>
        <v>0</v>
      </c>
      <c r="Y23" s="659"/>
      <c r="Z23" s="651"/>
      <c r="AA23" s="652"/>
      <c r="AB23" s="652"/>
      <c r="AC23" s="652"/>
      <c r="AD23" s="658">
        <f t="shared" ref="AD23:AD28" si="21">SUM(Z23:AC23)</f>
        <v>0</v>
      </c>
      <c r="AE23" s="798"/>
      <c r="AF23" s="654"/>
      <c r="AG23" s="652"/>
      <c r="AH23" s="652"/>
      <c r="AI23" s="652"/>
      <c r="AJ23" s="658">
        <f t="shared" ref="AJ23:AJ28" si="22">SUM(AF23:AI23)</f>
        <v>0</v>
      </c>
      <c r="AK23" s="659"/>
    </row>
    <row r="24" spans="1:39" ht="9.75" customHeight="1" x14ac:dyDescent="0.2">
      <c r="A24" s="200" t="s">
        <v>34</v>
      </c>
      <c r="B24" s="651"/>
      <c r="C24" s="652"/>
      <c r="D24" s="652"/>
      <c r="E24" s="652"/>
      <c r="F24" s="658">
        <f t="shared" si="17"/>
        <v>0</v>
      </c>
      <c r="G24" s="798"/>
      <c r="H24" s="654"/>
      <c r="I24" s="652"/>
      <c r="J24" s="652"/>
      <c r="K24" s="652"/>
      <c r="L24" s="658">
        <f t="shared" si="18"/>
        <v>0</v>
      </c>
      <c r="M24" s="659"/>
      <c r="N24" s="651"/>
      <c r="O24" s="652"/>
      <c r="P24" s="652"/>
      <c r="Q24" s="652"/>
      <c r="R24" s="658">
        <f t="shared" si="19"/>
        <v>0</v>
      </c>
      <c r="S24" s="798"/>
      <c r="T24" s="654"/>
      <c r="U24" s="652"/>
      <c r="V24" s="652"/>
      <c r="W24" s="652"/>
      <c r="X24" s="658">
        <f t="shared" si="20"/>
        <v>0</v>
      </c>
      <c r="Y24" s="659"/>
      <c r="Z24" s="651"/>
      <c r="AA24" s="652"/>
      <c r="AB24" s="652"/>
      <c r="AC24" s="652"/>
      <c r="AD24" s="658">
        <f t="shared" si="21"/>
        <v>0</v>
      </c>
      <c r="AE24" s="798"/>
      <c r="AF24" s="654"/>
      <c r="AG24" s="652"/>
      <c r="AH24" s="652"/>
      <c r="AI24" s="652"/>
      <c r="AJ24" s="658">
        <f t="shared" si="22"/>
        <v>0</v>
      </c>
      <c r="AK24" s="659"/>
    </row>
    <row r="25" spans="1:39" ht="9.75" customHeight="1" x14ac:dyDescent="0.2">
      <c r="A25" s="200" t="s">
        <v>35</v>
      </c>
      <c r="B25" s="651"/>
      <c r="C25" s="652"/>
      <c r="D25" s="652"/>
      <c r="E25" s="652"/>
      <c r="F25" s="658">
        <f t="shared" si="17"/>
        <v>0</v>
      </c>
      <c r="G25" s="798"/>
      <c r="H25" s="654"/>
      <c r="I25" s="652"/>
      <c r="J25" s="652"/>
      <c r="K25" s="652"/>
      <c r="L25" s="658">
        <f t="shared" si="18"/>
        <v>0</v>
      </c>
      <c r="M25" s="659"/>
      <c r="N25" s="651"/>
      <c r="O25" s="652"/>
      <c r="P25" s="652"/>
      <c r="Q25" s="652"/>
      <c r="R25" s="658">
        <f t="shared" si="19"/>
        <v>0</v>
      </c>
      <c r="S25" s="798"/>
      <c r="T25" s="654"/>
      <c r="U25" s="652"/>
      <c r="V25" s="652"/>
      <c r="W25" s="652"/>
      <c r="X25" s="658">
        <f t="shared" si="20"/>
        <v>0</v>
      </c>
      <c r="Y25" s="659"/>
      <c r="Z25" s="651"/>
      <c r="AA25" s="652"/>
      <c r="AB25" s="652"/>
      <c r="AC25" s="652"/>
      <c r="AD25" s="658">
        <f t="shared" si="21"/>
        <v>0</v>
      </c>
      <c r="AE25" s="798"/>
      <c r="AF25" s="654"/>
      <c r="AG25" s="652"/>
      <c r="AH25" s="652"/>
      <c r="AI25" s="652"/>
      <c r="AJ25" s="658">
        <f t="shared" si="22"/>
        <v>0</v>
      </c>
      <c r="AK25" s="659"/>
    </row>
    <row r="26" spans="1:39" ht="9.75" customHeight="1" x14ac:dyDescent="0.2">
      <c r="A26" s="200" t="s">
        <v>36</v>
      </c>
      <c r="B26" s="651"/>
      <c r="C26" s="652"/>
      <c r="D26" s="652"/>
      <c r="E26" s="652"/>
      <c r="F26" s="658">
        <f t="shared" si="17"/>
        <v>0</v>
      </c>
      <c r="G26" s="798"/>
      <c r="H26" s="654"/>
      <c r="I26" s="652"/>
      <c r="J26" s="652"/>
      <c r="K26" s="652"/>
      <c r="L26" s="658">
        <f t="shared" si="18"/>
        <v>0</v>
      </c>
      <c r="M26" s="659"/>
      <c r="N26" s="651"/>
      <c r="O26" s="652"/>
      <c r="P26" s="652"/>
      <c r="Q26" s="652"/>
      <c r="R26" s="658">
        <f t="shared" si="19"/>
        <v>0</v>
      </c>
      <c r="S26" s="798"/>
      <c r="T26" s="654"/>
      <c r="U26" s="652"/>
      <c r="V26" s="652"/>
      <c r="W26" s="652"/>
      <c r="X26" s="658">
        <f t="shared" si="20"/>
        <v>0</v>
      </c>
      <c r="Y26" s="659"/>
      <c r="Z26" s="651"/>
      <c r="AA26" s="652"/>
      <c r="AB26" s="652"/>
      <c r="AC26" s="652"/>
      <c r="AD26" s="658">
        <f t="shared" si="21"/>
        <v>0</v>
      </c>
      <c r="AE26" s="798"/>
      <c r="AF26" s="654"/>
      <c r="AG26" s="652"/>
      <c r="AH26" s="652"/>
      <c r="AI26" s="652"/>
      <c r="AJ26" s="658">
        <f t="shared" si="22"/>
        <v>0</v>
      </c>
      <c r="AK26" s="659"/>
    </row>
    <row r="27" spans="1:39" ht="9.75" customHeight="1" x14ac:dyDescent="0.2">
      <c r="A27" s="200" t="s">
        <v>37</v>
      </c>
      <c r="B27" s="651"/>
      <c r="C27" s="652"/>
      <c r="D27" s="652"/>
      <c r="E27" s="652"/>
      <c r="F27" s="658">
        <f t="shared" si="17"/>
        <v>0</v>
      </c>
      <c r="G27" s="798"/>
      <c r="H27" s="654"/>
      <c r="I27" s="652"/>
      <c r="J27" s="652"/>
      <c r="K27" s="652"/>
      <c r="L27" s="658">
        <f t="shared" si="18"/>
        <v>0</v>
      </c>
      <c r="M27" s="659"/>
      <c r="N27" s="651"/>
      <c r="O27" s="652"/>
      <c r="P27" s="652"/>
      <c r="Q27" s="652"/>
      <c r="R27" s="658">
        <f t="shared" si="19"/>
        <v>0</v>
      </c>
      <c r="S27" s="798"/>
      <c r="T27" s="654"/>
      <c r="U27" s="652"/>
      <c r="V27" s="652"/>
      <c r="W27" s="652"/>
      <c r="X27" s="658">
        <f t="shared" si="20"/>
        <v>0</v>
      </c>
      <c r="Y27" s="659"/>
      <c r="Z27" s="651"/>
      <c r="AA27" s="652"/>
      <c r="AB27" s="652"/>
      <c r="AC27" s="652"/>
      <c r="AD27" s="658">
        <f t="shared" si="21"/>
        <v>0</v>
      </c>
      <c r="AE27" s="798"/>
      <c r="AF27" s="654"/>
      <c r="AG27" s="652"/>
      <c r="AH27" s="652"/>
      <c r="AI27" s="652"/>
      <c r="AJ27" s="658">
        <f t="shared" si="22"/>
        <v>0</v>
      </c>
      <c r="AK27" s="659"/>
    </row>
    <row r="28" spans="1:39" ht="9.75" customHeight="1" x14ac:dyDescent="0.2">
      <c r="A28" s="200" t="s">
        <v>38</v>
      </c>
      <c r="B28" s="797"/>
      <c r="C28" s="657"/>
      <c r="D28" s="657"/>
      <c r="E28" s="657"/>
      <c r="F28" s="660">
        <f t="shared" si="17"/>
        <v>0</v>
      </c>
      <c r="G28" s="799"/>
      <c r="H28" s="656"/>
      <c r="I28" s="657"/>
      <c r="J28" s="657"/>
      <c r="K28" s="657"/>
      <c r="L28" s="660">
        <f t="shared" si="18"/>
        <v>0</v>
      </c>
      <c r="M28" s="661"/>
      <c r="N28" s="797"/>
      <c r="O28" s="657"/>
      <c r="P28" s="657"/>
      <c r="Q28" s="657"/>
      <c r="R28" s="660">
        <f t="shared" si="19"/>
        <v>0</v>
      </c>
      <c r="S28" s="799"/>
      <c r="T28" s="656"/>
      <c r="U28" s="657"/>
      <c r="V28" s="657"/>
      <c r="W28" s="657"/>
      <c r="X28" s="660">
        <f t="shared" si="20"/>
        <v>0</v>
      </c>
      <c r="Y28" s="661"/>
      <c r="Z28" s="797"/>
      <c r="AA28" s="657"/>
      <c r="AB28" s="657"/>
      <c r="AC28" s="657"/>
      <c r="AD28" s="660">
        <f t="shared" si="21"/>
        <v>0</v>
      </c>
      <c r="AE28" s="799"/>
      <c r="AF28" s="656"/>
      <c r="AG28" s="657"/>
      <c r="AH28" s="657"/>
      <c r="AI28" s="657"/>
      <c r="AJ28" s="660">
        <f t="shared" si="22"/>
        <v>0</v>
      </c>
      <c r="AK28" s="661"/>
    </row>
    <row r="29" spans="1:39" ht="12" customHeight="1" x14ac:dyDescent="0.2">
      <c r="A29" s="663" t="s">
        <v>39</v>
      </c>
      <c r="B29" s="643" t="s">
        <v>29</v>
      </c>
      <c r="C29" s="644"/>
      <c r="D29" s="644" t="s">
        <v>30</v>
      </c>
      <c r="E29" s="650"/>
      <c r="F29" s="629" t="s">
        <v>31</v>
      </c>
      <c r="G29" s="641"/>
      <c r="H29" s="649" t="s">
        <v>40</v>
      </c>
      <c r="I29" s="644"/>
      <c r="J29" s="644" t="s">
        <v>30</v>
      </c>
      <c r="K29" s="644"/>
      <c r="L29" s="629" t="s">
        <v>31</v>
      </c>
      <c r="M29" s="630"/>
      <c r="N29" s="643" t="s">
        <v>29</v>
      </c>
      <c r="O29" s="644"/>
      <c r="P29" s="644" t="s">
        <v>30</v>
      </c>
      <c r="Q29" s="650"/>
      <c r="R29" s="629" t="s">
        <v>31</v>
      </c>
      <c r="S29" s="641"/>
      <c r="T29" s="649" t="s">
        <v>29</v>
      </c>
      <c r="U29" s="644"/>
      <c r="V29" s="644" t="s">
        <v>30</v>
      </c>
      <c r="W29" s="650"/>
      <c r="X29" s="629" t="s">
        <v>31</v>
      </c>
      <c r="Y29" s="630"/>
      <c r="Z29" s="643" t="s">
        <v>29</v>
      </c>
      <c r="AA29" s="644"/>
      <c r="AB29" s="644" t="s">
        <v>30</v>
      </c>
      <c r="AC29" s="653"/>
      <c r="AD29" s="644" t="s">
        <v>31</v>
      </c>
      <c r="AE29" s="696"/>
      <c r="AF29" s="700"/>
      <c r="AG29" s="701"/>
      <c r="AH29" s="701"/>
      <c r="AI29" s="701"/>
      <c r="AJ29" s="701"/>
      <c r="AK29" s="702"/>
    </row>
    <row r="30" spans="1:39" ht="30" customHeight="1" x14ac:dyDescent="0.2">
      <c r="A30" s="687"/>
      <c r="B30" s="634">
        <f>名簿!T17</f>
        <v>0</v>
      </c>
      <c r="C30" s="635"/>
      <c r="D30" s="635">
        <f>名簿!U17</f>
        <v>0</v>
      </c>
      <c r="E30" s="635"/>
      <c r="F30" s="631">
        <f>B30+D30</f>
        <v>0</v>
      </c>
      <c r="G30" s="642"/>
      <c r="H30" s="634">
        <f>名簿!W17</f>
        <v>0</v>
      </c>
      <c r="I30" s="635"/>
      <c r="J30" s="635">
        <f>名簿!X17</f>
        <v>0</v>
      </c>
      <c r="K30" s="635"/>
      <c r="L30" s="631">
        <f>H30+J30</f>
        <v>0</v>
      </c>
      <c r="M30" s="632"/>
      <c r="N30" s="636">
        <f>名簿!Z17</f>
        <v>0</v>
      </c>
      <c r="O30" s="635"/>
      <c r="P30" s="635">
        <f>名簿!AA17</f>
        <v>0</v>
      </c>
      <c r="Q30" s="635"/>
      <c r="R30" s="631">
        <f>N30+P30</f>
        <v>0</v>
      </c>
      <c r="S30" s="642"/>
      <c r="T30" s="634">
        <f>名簿!AC17</f>
        <v>0</v>
      </c>
      <c r="U30" s="635"/>
      <c r="V30" s="635">
        <f>名簿!AD17</f>
        <v>0</v>
      </c>
      <c r="W30" s="635"/>
      <c r="X30" s="631">
        <f>T30+V30</f>
        <v>0</v>
      </c>
      <c r="Y30" s="632"/>
      <c r="Z30" s="636">
        <f>名簿!AF17</f>
        <v>0</v>
      </c>
      <c r="AA30" s="635"/>
      <c r="AB30" s="635">
        <f>名簿!AG17</f>
        <v>0</v>
      </c>
      <c r="AC30" s="635"/>
      <c r="AD30" s="635">
        <f>Z30+AB30</f>
        <v>0</v>
      </c>
      <c r="AE30" s="697"/>
      <c r="AF30" s="703"/>
      <c r="AG30" s="704"/>
      <c r="AH30" s="704"/>
      <c r="AI30" s="704"/>
      <c r="AJ30" s="704"/>
      <c r="AK30" s="705"/>
    </row>
    <row r="31" spans="1:39" ht="18.75" customHeight="1" x14ac:dyDescent="0.2">
      <c r="A31" s="786" t="s">
        <v>41</v>
      </c>
      <c r="B31" s="639"/>
      <c r="C31" s="639"/>
      <c r="D31" s="710" t="s">
        <v>42</v>
      </c>
      <c r="E31" s="710"/>
      <c r="F31" s="710"/>
      <c r="G31" s="710"/>
      <c r="H31" s="710"/>
      <c r="I31" s="710"/>
      <c r="J31" s="688" t="s">
        <v>43</v>
      </c>
      <c r="K31" s="689"/>
      <c r="L31" s="689"/>
      <c r="M31" s="689"/>
      <c r="N31" s="690"/>
      <c r="O31" s="691"/>
      <c r="P31" s="691"/>
      <c r="Q31" s="692"/>
      <c r="R31" s="633"/>
      <c r="S31" s="633"/>
      <c r="T31" s="180"/>
      <c r="U31" s="180"/>
      <c r="V31" s="180"/>
      <c r="W31" s="180"/>
      <c r="X31" s="180"/>
      <c r="Y31" s="180"/>
      <c r="Z31" s="181"/>
      <c r="AA31" s="181"/>
      <c r="AB31" s="181"/>
      <c r="AC31" s="181"/>
      <c r="AD31" s="180"/>
      <c r="AE31" s="180"/>
      <c r="AF31" s="180"/>
      <c r="AG31" s="180"/>
      <c r="AH31" s="180"/>
      <c r="AI31" s="180"/>
      <c r="AJ31" s="180"/>
      <c r="AK31" s="195"/>
    </row>
    <row r="32" spans="1:39" ht="18.75" customHeight="1" x14ac:dyDescent="0.2">
      <c r="A32" s="787"/>
      <c r="B32" s="789"/>
      <c r="C32" s="789"/>
      <c r="D32" s="790" t="s">
        <v>44</v>
      </c>
      <c r="E32" s="790"/>
      <c r="F32" s="790"/>
      <c r="G32" s="790"/>
      <c r="H32" s="790"/>
      <c r="I32" s="790"/>
      <c r="J32" s="791" t="s">
        <v>45</v>
      </c>
      <c r="K32" s="792"/>
      <c r="L32" s="792"/>
      <c r="M32" s="793"/>
      <c r="N32" s="794">
        <f>SUM(名簿!AR10:AS16)</f>
        <v>0</v>
      </c>
      <c r="O32" s="794"/>
      <c r="P32" s="794"/>
      <c r="Q32" s="794"/>
      <c r="R32" s="795" t="s">
        <v>46</v>
      </c>
      <c r="S32" s="795"/>
      <c r="T32" s="795"/>
      <c r="U32" s="796"/>
      <c r="V32" s="182"/>
      <c r="W32" s="182"/>
      <c r="X32" s="182"/>
      <c r="Y32" s="182"/>
      <c r="Z32" s="183"/>
      <c r="AA32" s="183"/>
      <c r="AB32" s="183"/>
      <c r="AC32" s="183"/>
      <c r="AD32" s="184"/>
      <c r="AE32" s="184"/>
      <c r="AF32" s="184"/>
      <c r="AG32" s="184"/>
      <c r="AH32" s="185"/>
      <c r="AI32" s="185"/>
      <c r="AJ32" s="185"/>
      <c r="AK32" s="186"/>
    </row>
    <row r="33" spans="1:37" ht="37.5" customHeight="1" x14ac:dyDescent="0.2">
      <c r="A33" s="201" t="s">
        <v>47</v>
      </c>
      <c r="B33" s="188"/>
      <c r="C33" s="622" t="s">
        <v>48</v>
      </c>
      <c r="D33" s="623"/>
      <c r="E33" s="623"/>
      <c r="F33" s="187"/>
      <c r="G33" s="617" t="s">
        <v>49</v>
      </c>
      <c r="H33" s="618"/>
      <c r="I33" s="619"/>
      <c r="J33" s="188"/>
      <c r="K33" s="617" t="s">
        <v>50</v>
      </c>
      <c r="L33" s="618"/>
      <c r="M33" s="620"/>
      <c r="N33" s="187"/>
      <c r="O33" s="617" t="s">
        <v>51</v>
      </c>
      <c r="P33" s="618"/>
      <c r="Q33" s="619"/>
      <c r="R33" s="188"/>
      <c r="S33" s="617" t="s">
        <v>52</v>
      </c>
      <c r="T33" s="618"/>
      <c r="U33" s="620"/>
      <c r="V33" s="187"/>
      <c r="W33" s="617" t="s">
        <v>53</v>
      </c>
      <c r="X33" s="618"/>
      <c r="Y33" s="619"/>
      <c r="Z33" s="188"/>
      <c r="AA33" s="617" t="s">
        <v>54</v>
      </c>
      <c r="AB33" s="618"/>
      <c r="AC33" s="620"/>
      <c r="AD33" s="187"/>
      <c r="AE33" s="617" t="s">
        <v>55</v>
      </c>
      <c r="AF33" s="618"/>
      <c r="AG33" s="619"/>
      <c r="AH33" s="188"/>
      <c r="AI33" s="617" t="s">
        <v>56</v>
      </c>
      <c r="AJ33" s="618"/>
      <c r="AK33" s="621"/>
    </row>
    <row r="34" spans="1:37" ht="37.5" customHeight="1" x14ac:dyDescent="0.2">
      <c r="A34" s="202" t="s">
        <v>57</v>
      </c>
      <c r="B34" s="190"/>
      <c r="C34" s="646" t="s">
        <v>58</v>
      </c>
      <c r="D34" s="647"/>
      <c r="E34" s="647"/>
      <c r="F34" s="189"/>
      <c r="G34" s="612" t="s">
        <v>59</v>
      </c>
      <c r="H34" s="612"/>
      <c r="I34" s="645"/>
      <c r="J34" s="190"/>
      <c r="K34" s="612" t="s">
        <v>60</v>
      </c>
      <c r="L34" s="612"/>
      <c r="M34" s="612"/>
      <c r="N34" s="189"/>
      <c r="O34" s="612" t="s">
        <v>61</v>
      </c>
      <c r="P34" s="612"/>
      <c r="Q34" s="645"/>
      <c r="R34" s="190"/>
      <c r="S34" s="612" t="s">
        <v>62</v>
      </c>
      <c r="T34" s="612"/>
      <c r="U34" s="612"/>
      <c r="V34" s="189"/>
      <c r="W34" s="612" t="s">
        <v>63</v>
      </c>
      <c r="X34" s="612"/>
      <c r="Y34" s="645"/>
      <c r="Z34" s="190"/>
      <c r="AA34" s="612" t="s">
        <v>64</v>
      </c>
      <c r="AB34" s="612"/>
      <c r="AC34" s="612"/>
      <c r="AD34" s="189"/>
      <c r="AE34" s="612" t="s">
        <v>65</v>
      </c>
      <c r="AF34" s="612"/>
      <c r="AG34" s="645"/>
      <c r="AH34" s="190"/>
      <c r="AI34" s="612" t="s">
        <v>66</v>
      </c>
      <c r="AJ34" s="612"/>
      <c r="AK34" s="613"/>
    </row>
    <row r="35" spans="1:37" ht="15.75" customHeight="1" x14ac:dyDescent="0.2">
      <c r="A35" s="686" t="s">
        <v>67</v>
      </c>
      <c r="B35" s="719" t="s">
        <v>68</v>
      </c>
      <c r="C35" s="720"/>
      <c r="D35" s="720"/>
      <c r="E35" s="706"/>
      <c r="F35" s="706"/>
      <c r="G35" s="706"/>
      <c r="H35" s="706"/>
      <c r="I35" s="706"/>
      <c r="J35" s="706"/>
      <c r="K35" s="706"/>
      <c r="L35" s="706"/>
      <c r="M35" s="706"/>
      <c r="N35" s="706"/>
      <c r="O35" s="706"/>
      <c r="P35" s="706"/>
      <c r="Q35" s="706"/>
      <c r="R35" s="706"/>
      <c r="S35" s="707"/>
      <c r="T35" s="711" t="s">
        <v>69</v>
      </c>
      <c r="U35" s="712"/>
      <c r="V35" s="713"/>
      <c r="W35" s="192" t="s">
        <v>70</v>
      </c>
      <c r="X35" s="698"/>
      <c r="Y35" s="698"/>
      <c r="Z35" s="698"/>
      <c r="AA35" s="193" t="s">
        <v>71</v>
      </c>
      <c r="AB35" s="699"/>
      <c r="AC35" s="699"/>
      <c r="AD35" s="699"/>
      <c r="AE35" s="194" t="s">
        <v>72</v>
      </c>
      <c r="AF35" s="717"/>
      <c r="AG35" s="717"/>
      <c r="AH35" s="717"/>
      <c r="AI35" s="717"/>
      <c r="AJ35" s="717"/>
      <c r="AK35" s="718"/>
    </row>
    <row r="36" spans="1:37" ht="11.25" customHeight="1" x14ac:dyDescent="0.2">
      <c r="A36" s="687"/>
      <c r="B36" s="721"/>
      <c r="C36" s="722"/>
      <c r="D36" s="722"/>
      <c r="E36" s="708"/>
      <c r="F36" s="708"/>
      <c r="G36" s="708"/>
      <c r="H36" s="708"/>
      <c r="I36" s="708"/>
      <c r="J36" s="708"/>
      <c r="K36" s="708"/>
      <c r="L36" s="708"/>
      <c r="M36" s="708"/>
      <c r="N36" s="708"/>
      <c r="O36" s="708"/>
      <c r="P36" s="708"/>
      <c r="Q36" s="708"/>
      <c r="R36" s="708"/>
      <c r="S36" s="709"/>
      <c r="T36" s="714"/>
      <c r="U36" s="715"/>
      <c r="V36" s="716"/>
      <c r="W36" s="693" t="s">
        <v>73</v>
      </c>
      <c r="X36" s="694"/>
      <c r="Y36" s="694"/>
      <c r="Z36" s="694"/>
      <c r="AA36" s="694"/>
      <c r="AB36" s="694"/>
      <c r="AC36" s="694"/>
      <c r="AD36" s="694"/>
      <c r="AE36" s="694"/>
      <c r="AF36" s="694"/>
      <c r="AG36" s="694"/>
      <c r="AH36" s="694"/>
      <c r="AI36" s="694"/>
      <c r="AJ36" s="694"/>
      <c r="AK36" s="695"/>
    </row>
    <row r="37" spans="1:37" ht="11.25" customHeight="1" x14ac:dyDescent="0.2">
      <c r="A37" s="662" t="s">
        <v>74</v>
      </c>
      <c r="B37" s="678" t="s">
        <v>68</v>
      </c>
      <c r="C37" s="679"/>
      <c r="D37" s="679"/>
      <c r="E37" s="682"/>
      <c r="F37" s="682"/>
      <c r="G37" s="682"/>
      <c r="H37" s="682"/>
      <c r="I37" s="682"/>
      <c r="J37" s="682"/>
      <c r="K37" s="682"/>
      <c r="L37" s="682"/>
      <c r="M37" s="682"/>
      <c r="N37" s="682"/>
      <c r="O37" s="682"/>
      <c r="P37" s="682"/>
      <c r="Q37" s="682"/>
      <c r="R37" s="682"/>
      <c r="S37" s="683"/>
      <c r="T37" s="667" t="s">
        <v>75</v>
      </c>
      <c r="U37" s="668"/>
      <c r="V37" s="669"/>
      <c r="W37" s="191" t="s">
        <v>8</v>
      </c>
      <c r="X37" s="676"/>
      <c r="Y37" s="676"/>
      <c r="Z37" s="676"/>
      <c r="AA37" s="676"/>
      <c r="AB37" s="676"/>
      <c r="AC37" s="676"/>
      <c r="AD37" s="676"/>
      <c r="AE37" s="676"/>
      <c r="AF37" s="676"/>
      <c r="AG37" s="676"/>
      <c r="AH37" s="676"/>
      <c r="AI37" s="676"/>
      <c r="AJ37" s="676"/>
      <c r="AK37" s="677"/>
    </row>
    <row r="38" spans="1:37" ht="15.75" customHeight="1" x14ac:dyDescent="0.2">
      <c r="A38" s="663"/>
      <c r="B38" s="680"/>
      <c r="C38" s="681"/>
      <c r="D38" s="681"/>
      <c r="E38" s="684"/>
      <c r="F38" s="684"/>
      <c r="G38" s="684"/>
      <c r="H38" s="684"/>
      <c r="I38" s="684"/>
      <c r="J38" s="684"/>
      <c r="K38" s="684"/>
      <c r="L38" s="684"/>
      <c r="M38" s="684"/>
      <c r="N38" s="684"/>
      <c r="O38" s="684"/>
      <c r="P38" s="684"/>
      <c r="Q38" s="684"/>
      <c r="R38" s="684"/>
      <c r="S38" s="685"/>
      <c r="T38" s="670"/>
      <c r="U38" s="671"/>
      <c r="V38" s="672"/>
      <c r="W38" s="673"/>
      <c r="X38" s="674"/>
      <c r="Y38" s="674"/>
      <c r="Z38" s="674"/>
      <c r="AA38" s="674"/>
      <c r="AB38" s="674"/>
      <c r="AC38" s="674"/>
      <c r="AD38" s="674"/>
      <c r="AE38" s="674"/>
      <c r="AF38" s="674"/>
      <c r="AG38" s="674"/>
      <c r="AH38" s="674"/>
      <c r="AI38" s="674"/>
      <c r="AJ38" s="674"/>
      <c r="AK38" s="675"/>
    </row>
    <row r="39" spans="1:37" ht="102" customHeight="1" x14ac:dyDescent="0.2">
      <c r="A39" s="199" t="s">
        <v>76</v>
      </c>
      <c r="B39" s="664"/>
      <c r="C39" s="665"/>
      <c r="D39" s="665"/>
      <c r="E39" s="665"/>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6"/>
    </row>
    <row r="40" spans="1:37" x14ac:dyDescent="0.2">
      <c r="A40" s="800" t="s">
        <v>77</v>
      </c>
      <c r="B40" s="800"/>
      <c r="C40" s="800"/>
      <c r="D40" s="800"/>
      <c r="E40" s="800"/>
      <c r="F40" s="800"/>
      <c r="G40" s="800"/>
      <c r="H40" s="800"/>
      <c r="I40" s="800"/>
      <c r="J40" s="800"/>
      <c r="K40" s="800"/>
      <c r="L40" s="800"/>
      <c r="M40" s="800"/>
      <c r="N40" s="800"/>
      <c r="O40" s="800"/>
      <c r="P40" s="800"/>
      <c r="Q40" s="800"/>
      <c r="R40" s="800"/>
      <c r="S40" s="800"/>
      <c r="T40" s="800"/>
      <c r="U40" s="800"/>
      <c r="V40" s="800"/>
      <c r="W40" s="800"/>
      <c r="X40" s="800"/>
      <c r="Y40" s="800"/>
      <c r="Z40" s="800"/>
      <c r="AA40" s="800"/>
      <c r="AB40" s="800"/>
      <c r="AC40" s="800"/>
      <c r="AD40" s="800"/>
      <c r="AE40" s="800"/>
      <c r="AF40" s="800"/>
      <c r="AG40" s="800"/>
      <c r="AH40" s="800"/>
      <c r="AI40" s="800"/>
      <c r="AJ40" s="800"/>
      <c r="AK40" s="800"/>
    </row>
  </sheetData>
  <sheetProtection algorithmName="SHA-512" hashValue="hwRmH+sOXaWYyBLmz866bYOQZVAf5d3UVf4g2M4048Gf+n5iDPV5KOz2OtvdZxjrFpGLiKnsCUbte4cvfZK01g==" saltValue="3W1iNhgOZsC7kL+NqO06dg==" spinCount="100000" sheet="1" objects="1" scenarios="1"/>
  <mergeCells count="285">
    <mergeCell ref="A40:AK40"/>
    <mergeCell ref="AJ22:AK22"/>
    <mergeCell ref="AJ23:AK23"/>
    <mergeCell ref="AJ24:AK24"/>
    <mergeCell ref="AJ25:AK25"/>
    <mergeCell ref="AJ26:AK26"/>
    <mergeCell ref="AJ27:AK27"/>
    <mergeCell ref="AJ28:AK28"/>
    <mergeCell ref="AF22:AG22"/>
    <mergeCell ref="AF23:AG23"/>
    <mergeCell ref="AF24:AG24"/>
    <mergeCell ref="AF25:AG25"/>
    <mergeCell ref="AF26:AG26"/>
    <mergeCell ref="AF27:AG27"/>
    <mergeCell ref="AF28:AG28"/>
    <mergeCell ref="AH22:AI22"/>
    <mergeCell ref="AH23:AI23"/>
    <mergeCell ref="AH24:AI24"/>
    <mergeCell ref="AH25:AI25"/>
    <mergeCell ref="AH26:AI26"/>
    <mergeCell ref="AH27:AI27"/>
    <mergeCell ref="AH28:AI28"/>
    <mergeCell ref="Z28:AA28"/>
    <mergeCell ref="AB22:AC22"/>
    <mergeCell ref="AB23:AC23"/>
    <mergeCell ref="AB24:AC24"/>
    <mergeCell ref="AB25:AC25"/>
    <mergeCell ref="AB26:AC26"/>
    <mergeCell ref="AB27:AC27"/>
    <mergeCell ref="AB28:AC28"/>
    <mergeCell ref="AD22:AE22"/>
    <mergeCell ref="AD23:AE23"/>
    <mergeCell ref="AD24:AE24"/>
    <mergeCell ref="AD25:AE25"/>
    <mergeCell ref="AD26:AE26"/>
    <mergeCell ref="AD27:AE27"/>
    <mergeCell ref="AD28:AE28"/>
    <mergeCell ref="Z22:AA22"/>
    <mergeCell ref="Z23:AA23"/>
    <mergeCell ref="Z24:AA24"/>
    <mergeCell ref="Z25:AA25"/>
    <mergeCell ref="Z26:AA26"/>
    <mergeCell ref="Z27:AA27"/>
    <mergeCell ref="V22:W22"/>
    <mergeCell ref="V23:W23"/>
    <mergeCell ref="V24:W24"/>
    <mergeCell ref="V25:W25"/>
    <mergeCell ref="V26:W26"/>
    <mergeCell ref="V27:W27"/>
    <mergeCell ref="V28:W28"/>
    <mergeCell ref="X22:Y22"/>
    <mergeCell ref="X23:Y23"/>
    <mergeCell ref="X24:Y24"/>
    <mergeCell ref="X25:Y25"/>
    <mergeCell ref="X26:Y26"/>
    <mergeCell ref="X27:Y27"/>
    <mergeCell ref="X28:Y28"/>
    <mergeCell ref="R22:S22"/>
    <mergeCell ref="R23:S23"/>
    <mergeCell ref="R24:S24"/>
    <mergeCell ref="R25:S25"/>
    <mergeCell ref="R26:S26"/>
    <mergeCell ref="R27:S27"/>
    <mergeCell ref="R28:S28"/>
    <mergeCell ref="T22:U22"/>
    <mergeCell ref="T23:U23"/>
    <mergeCell ref="T24:U24"/>
    <mergeCell ref="T25:U25"/>
    <mergeCell ref="T26:U26"/>
    <mergeCell ref="T27:U27"/>
    <mergeCell ref="T28:U28"/>
    <mergeCell ref="N26:O26"/>
    <mergeCell ref="N27:O27"/>
    <mergeCell ref="N28:O28"/>
    <mergeCell ref="P22:Q22"/>
    <mergeCell ref="P23:Q23"/>
    <mergeCell ref="P24:Q24"/>
    <mergeCell ref="P25:Q25"/>
    <mergeCell ref="P26:Q26"/>
    <mergeCell ref="P27:Q27"/>
    <mergeCell ref="P28:Q28"/>
    <mergeCell ref="B28:C28"/>
    <mergeCell ref="D22:E22"/>
    <mergeCell ref="D23:E23"/>
    <mergeCell ref="D24:E24"/>
    <mergeCell ref="D25:E25"/>
    <mergeCell ref="D26:E26"/>
    <mergeCell ref="D27:E27"/>
    <mergeCell ref="D28:E28"/>
    <mergeCell ref="F22:G22"/>
    <mergeCell ref="F23:G23"/>
    <mergeCell ref="F24:G24"/>
    <mergeCell ref="F25:G25"/>
    <mergeCell ref="F26:G26"/>
    <mergeCell ref="F27:G27"/>
    <mergeCell ref="F28:G28"/>
    <mergeCell ref="B23:C23"/>
    <mergeCell ref="A31:A32"/>
    <mergeCell ref="L2:N2"/>
    <mergeCell ref="L3:N3"/>
    <mergeCell ref="B32:C32"/>
    <mergeCell ref="D32:I32"/>
    <mergeCell ref="J32:M32"/>
    <mergeCell ref="N32:Q32"/>
    <mergeCell ref="R32:U32"/>
    <mergeCell ref="B20:C20"/>
    <mergeCell ref="D20:E20"/>
    <mergeCell ref="H20:I20"/>
    <mergeCell ref="B29:C29"/>
    <mergeCell ref="P29:Q29"/>
    <mergeCell ref="D29:E29"/>
    <mergeCell ref="H29:I29"/>
    <mergeCell ref="J29:K29"/>
    <mergeCell ref="N29:O29"/>
    <mergeCell ref="J20:K20"/>
    <mergeCell ref="N20:O20"/>
    <mergeCell ref="P20:Q20"/>
    <mergeCell ref="B24:C24"/>
    <mergeCell ref="B25:C25"/>
    <mergeCell ref="B26:C26"/>
    <mergeCell ref="B27:C27"/>
    <mergeCell ref="AH21:AI21"/>
    <mergeCell ref="AF17:AG17"/>
    <mergeCell ref="A14:AK14"/>
    <mergeCell ref="A20:A21"/>
    <mergeCell ref="AF21:AG21"/>
    <mergeCell ref="AD21:AE21"/>
    <mergeCell ref="Z21:AA21"/>
    <mergeCell ref="AB21:AC21"/>
    <mergeCell ref="F20:G20"/>
    <mergeCell ref="H21:I21"/>
    <mergeCell ref="AJ19:AK19"/>
    <mergeCell ref="B18:AK18"/>
    <mergeCell ref="F19:G19"/>
    <mergeCell ref="L19:M19"/>
    <mergeCell ref="R21:S21"/>
    <mergeCell ref="N21:O21"/>
    <mergeCell ref="P21:Q21"/>
    <mergeCell ref="X21:Y21"/>
    <mergeCell ref="AI17:AJ17"/>
    <mergeCell ref="AJ20:AK20"/>
    <mergeCell ref="AJ21:AK21"/>
    <mergeCell ref="S2:AH2"/>
    <mergeCell ref="S3:AH3"/>
    <mergeCell ref="A13:AK13"/>
    <mergeCell ref="Z12:AC12"/>
    <mergeCell ref="N17:O17"/>
    <mergeCell ref="L17:M17"/>
    <mergeCell ref="AD12:AE12"/>
    <mergeCell ref="AF20:AG20"/>
    <mergeCell ref="AH20:AI20"/>
    <mergeCell ref="AB20:AC20"/>
    <mergeCell ref="T20:U20"/>
    <mergeCell ref="V20:W20"/>
    <mergeCell ref="Z20:AA20"/>
    <mergeCell ref="B17:K17"/>
    <mergeCell ref="AD20:AE20"/>
    <mergeCell ref="U17:AC17"/>
    <mergeCell ref="R19:S19"/>
    <mergeCell ref="X19:Y19"/>
    <mergeCell ref="AD19:AE19"/>
    <mergeCell ref="X20:Y20"/>
    <mergeCell ref="R20:S20"/>
    <mergeCell ref="AE6:AK6"/>
    <mergeCell ref="AA6:AD6"/>
    <mergeCell ref="B30:C30"/>
    <mergeCell ref="D30:E30"/>
    <mergeCell ref="T35:V36"/>
    <mergeCell ref="AF35:AK35"/>
    <mergeCell ref="B35:D36"/>
    <mergeCell ref="A1:AK1"/>
    <mergeCell ref="L9:N12"/>
    <mergeCell ref="O9:S10"/>
    <mergeCell ref="O11:S11"/>
    <mergeCell ref="O12:S12"/>
    <mergeCell ref="L8:S8"/>
    <mergeCell ref="T10:AK10"/>
    <mergeCell ref="T11:AK11"/>
    <mergeCell ref="A7:AK7"/>
    <mergeCell ref="AI3:AK3"/>
    <mergeCell ref="AI2:AK2"/>
    <mergeCell ref="T8:AK8"/>
    <mergeCell ref="T9:U9"/>
    <mergeCell ref="V9:AK9"/>
    <mergeCell ref="AF12:AK12"/>
    <mergeCell ref="U12:X12"/>
    <mergeCell ref="O2:R2"/>
    <mergeCell ref="O3:R3"/>
    <mergeCell ref="H24:I24"/>
    <mergeCell ref="A37:A38"/>
    <mergeCell ref="B39:AK39"/>
    <mergeCell ref="T37:V38"/>
    <mergeCell ref="W38:AK38"/>
    <mergeCell ref="X37:AK37"/>
    <mergeCell ref="B37:D38"/>
    <mergeCell ref="E37:S38"/>
    <mergeCell ref="A35:A36"/>
    <mergeCell ref="P30:Q30"/>
    <mergeCell ref="J31:M31"/>
    <mergeCell ref="N31:Q31"/>
    <mergeCell ref="W36:AK36"/>
    <mergeCell ref="A29:A30"/>
    <mergeCell ref="AD29:AE29"/>
    <mergeCell ref="AD30:AE30"/>
    <mergeCell ref="AE34:AG34"/>
    <mergeCell ref="X35:Z35"/>
    <mergeCell ref="AB35:AD35"/>
    <mergeCell ref="AF29:AK30"/>
    <mergeCell ref="R29:S29"/>
    <mergeCell ref="R30:S30"/>
    <mergeCell ref="X29:Y29"/>
    <mergeCell ref="E35:S36"/>
    <mergeCell ref="D31:I31"/>
    <mergeCell ref="H25:I25"/>
    <mergeCell ref="H26:I26"/>
    <mergeCell ref="T21:U21"/>
    <mergeCell ref="V21:W21"/>
    <mergeCell ref="H27:I27"/>
    <mergeCell ref="H28:I28"/>
    <mergeCell ref="J22:K22"/>
    <mergeCell ref="J23:K23"/>
    <mergeCell ref="J24:K24"/>
    <mergeCell ref="J25:K25"/>
    <mergeCell ref="J26:K26"/>
    <mergeCell ref="J27:K27"/>
    <mergeCell ref="J28:K28"/>
    <mergeCell ref="L22:M22"/>
    <mergeCell ref="L23:M23"/>
    <mergeCell ref="L24:M24"/>
    <mergeCell ref="L25:M25"/>
    <mergeCell ref="L26:M26"/>
    <mergeCell ref="L27:M27"/>
    <mergeCell ref="L28:M28"/>
    <mergeCell ref="N22:O22"/>
    <mergeCell ref="N23:O23"/>
    <mergeCell ref="N24:O24"/>
    <mergeCell ref="N25:O25"/>
    <mergeCell ref="B31:C31"/>
    <mergeCell ref="F21:G21"/>
    <mergeCell ref="F29:G29"/>
    <mergeCell ref="F30:G30"/>
    <mergeCell ref="Z29:AA29"/>
    <mergeCell ref="T30:U30"/>
    <mergeCell ref="V30:W30"/>
    <mergeCell ref="Z30:AA30"/>
    <mergeCell ref="K34:M34"/>
    <mergeCell ref="O34:Q34"/>
    <mergeCell ref="S34:U34"/>
    <mergeCell ref="AA34:AC34"/>
    <mergeCell ref="C34:E34"/>
    <mergeCell ref="W34:Y34"/>
    <mergeCell ref="G34:I34"/>
    <mergeCell ref="B21:C21"/>
    <mergeCell ref="D21:E21"/>
    <mergeCell ref="T29:U29"/>
    <mergeCell ref="V29:W29"/>
    <mergeCell ref="B22:C22"/>
    <mergeCell ref="X30:Y30"/>
    <mergeCell ref="AB29:AC29"/>
    <mergeCell ref="H22:I22"/>
    <mergeCell ref="H23:I23"/>
    <mergeCell ref="AI34:AK34"/>
    <mergeCell ref="B15:AK15"/>
    <mergeCell ref="B16:AK16"/>
    <mergeCell ref="G33:I33"/>
    <mergeCell ref="K33:M33"/>
    <mergeCell ref="O33:Q33"/>
    <mergeCell ref="S33:U33"/>
    <mergeCell ref="W33:Y33"/>
    <mergeCell ref="AA33:AC33"/>
    <mergeCell ref="AE33:AG33"/>
    <mergeCell ref="AI33:AK33"/>
    <mergeCell ref="C33:E33"/>
    <mergeCell ref="Q17:R17"/>
    <mergeCell ref="L20:M20"/>
    <mergeCell ref="L21:M21"/>
    <mergeCell ref="L29:M29"/>
    <mergeCell ref="L30:M30"/>
    <mergeCell ref="R31:S31"/>
    <mergeCell ref="H30:I30"/>
    <mergeCell ref="J30:K30"/>
    <mergeCell ref="N30:O30"/>
    <mergeCell ref="AD17:AE17"/>
    <mergeCell ref="AB30:AC30"/>
    <mergeCell ref="J21:K21"/>
  </mergeCells>
  <phoneticPr fontId="3"/>
  <conditionalFormatting sqref="B33:B34">
    <cfRule type="cellIs" dxfId="169" priority="76" operator="greaterThan">
      <formula>0</formula>
    </cfRule>
  </conditionalFormatting>
  <conditionalFormatting sqref="B31:C31">
    <cfRule type="cellIs" dxfId="168" priority="87" operator="equal">
      <formula>"●"</formula>
    </cfRule>
    <cfRule type="expression" dxfId="167" priority="95">
      <formula>$U$17&gt;$B$17</formula>
    </cfRule>
  </conditionalFormatting>
  <conditionalFormatting sqref="B32:C32">
    <cfRule type="expression" dxfId="166" priority="33">
      <formula>$B$32="●"</formula>
    </cfRule>
    <cfRule type="expression" dxfId="165" priority="37">
      <formula>$U$17&gt;$B$17</formula>
    </cfRule>
  </conditionalFormatting>
  <conditionalFormatting sqref="B22:E28 H22:K28 N22:Q28 Z22:AC28 AF22:AI28 T22:W28">
    <cfRule type="cellIs" dxfId="164" priority="12" operator="notEqual">
      <formula>""</formula>
    </cfRule>
  </conditionalFormatting>
  <conditionalFormatting sqref="B22:E28">
    <cfRule type="expression" dxfId="163" priority="15">
      <formula>$U$17-$B$17&lt;6</formula>
    </cfRule>
  </conditionalFormatting>
  <conditionalFormatting sqref="B29:G30">
    <cfRule type="expression" dxfId="162" priority="53">
      <formula>$U$17-$B$17&lt;1</formula>
    </cfRule>
  </conditionalFormatting>
  <conditionalFormatting sqref="B30:AE30">
    <cfRule type="cellIs" dxfId="161" priority="56" operator="equal">
      <formula>0</formula>
    </cfRule>
  </conditionalFormatting>
  <conditionalFormatting sqref="B39:AK39">
    <cfRule type="cellIs" dxfId="160" priority="78" operator="greaterThan">
      <formula>0</formula>
    </cfRule>
  </conditionalFormatting>
  <conditionalFormatting sqref="D19">
    <cfRule type="cellIs" dxfId="159" priority="59" operator="equal">
      <formula>0</formula>
    </cfRule>
  </conditionalFormatting>
  <conditionalFormatting sqref="D31:I32">
    <cfRule type="expression" dxfId="158" priority="36">
      <formula>$U$17=0</formula>
    </cfRule>
  </conditionalFormatting>
  <conditionalFormatting sqref="D32:U32 D31:M31">
    <cfRule type="expression" dxfId="157" priority="99">
      <formula>$B$17=$U$17</formula>
    </cfRule>
  </conditionalFormatting>
  <conditionalFormatting sqref="F33:F34">
    <cfRule type="cellIs" dxfId="156" priority="74" operator="greaterThan">
      <formula>0</formula>
    </cfRule>
  </conditionalFormatting>
  <conditionalFormatting sqref="F21:G21 F22:F28">
    <cfRule type="expression" dxfId="155" priority="58">
      <formula>$B$17=0</formula>
    </cfRule>
  </conditionalFormatting>
  <conditionalFormatting sqref="H22:K28">
    <cfRule type="expression" dxfId="154" priority="19">
      <formula>$U$17-$B$17&gt;0</formula>
    </cfRule>
  </conditionalFormatting>
  <conditionalFormatting sqref="H30:K30">
    <cfRule type="expression" dxfId="153" priority="54">
      <formula>$U$17-$B$17&lt;2</formula>
    </cfRule>
  </conditionalFormatting>
  <conditionalFormatting sqref="I19 K19 L19:M21 H19:H28 J19:J28 L22:L28">
    <cfRule type="expression" dxfId="152" priority="215">
      <formula>$U$17-$B$17&lt;1</formula>
    </cfRule>
  </conditionalFormatting>
  <conditionalFormatting sqref="J33:J34">
    <cfRule type="cellIs" dxfId="151" priority="72" operator="greaterThan">
      <formula>0</formula>
    </cfRule>
  </conditionalFormatting>
  <conditionalFormatting sqref="J31:M31">
    <cfRule type="expression" dxfId="150" priority="96">
      <formula>$B$31=""</formula>
    </cfRule>
  </conditionalFormatting>
  <conditionalFormatting sqref="J32:U32">
    <cfRule type="expression" dxfId="149" priority="28">
      <formula>$B$32=""</formula>
    </cfRule>
  </conditionalFormatting>
  <conditionalFormatting sqref="N33:N34">
    <cfRule type="cellIs" dxfId="148" priority="70" operator="greaterThan">
      <formula>0</formula>
    </cfRule>
  </conditionalFormatting>
  <conditionalFormatting sqref="N22:Q28">
    <cfRule type="expression" dxfId="147" priority="20">
      <formula>$U$17-$B$17&gt;1</formula>
    </cfRule>
  </conditionalFormatting>
  <conditionalFormatting sqref="N19:S21 N22:N28 P22:P28 R22:R28 H29 J29 L29:M30">
    <cfRule type="expression" dxfId="146" priority="216">
      <formula>$U$17-$B$17&lt;2</formula>
    </cfRule>
  </conditionalFormatting>
  <conditionalFormatting sqref="R32">
    <cfRule type="expression" dxfId="145" priority="31">
      <formula>$B$32="●"</formula>
    </cfRule>
    <cfRule type="expression" dxfId="144" priority="34">
      <formula>$U$17=0</formula>
    </cfRule>
  </conditionalFormatting>
  <conditionalFormatting sqref="R33:R34">
    <cfRule type="cellIs" dxfId="143" priority="68" operator="greaterThan">
      <formula>0</formula>
    </cfRule>
  </conditionalFormatting>
  <conditionalFormatting sqref="T8 V9 T10:AK11 U12 Z12 AF12 E35 E37">
    <cfRule type="cellIs" dxfId="142" priority="122" stopIfTrue="1" operator="equal">
      <formula>""</formula>
    </cfRule>
  </conditionalFormatting>
  <conditionalFormatting sqref="T22:W28">
    <cfRule type="expression" dxfId="141" priority="22">
      <formula>$U$17-$B$17&gt;2</formula>
    </cfRule>
  </conditionalFormatting>
  <conditionalFormatting sqref="N29:S30 T19:Y28">
    <cfRule type="expression" dxfId="140" priority="21">
      <formula>$U$17-$B$17&lt;3</formula>
    </cfRule>
  </conditionalFormatting>
  <conditionalFormatting sqref="T31:Y31 V32:Y32">
    <cfRule type="expression" dxfId="139" priority="91">
      <formula>$U$17=0</formula>
    </cfRule>
  </conditionalFormatting>
  <conditionalFormatting sqref="V33:V34">
    <cfRule type="cellIs" dxfId="138" priority="66" operator="greaterThan">
      <formula>0</formula>
    </cfRule>
  </conditionalFormatting>
  <conditionalFormatting sqref="AE6:AK6">
    <cfRule type="containsBlanks" dxfId="137" priority="4">
      <formula>LEN(TRIM(AE6))=0</formula>
    </cfRule>
  </conditionalFormatting>
  <conditionalFormatting sqref="Z33:Z34">
    <cfRule type="cellIs" dxfId="136" priority="64" operator="greaterThan">
      <formula>0</formula>
    </cfRule>
  </conditionalFormatting>
  <conditionalFormatting sqref="Z22:AC28">
    <cfRule type="expression" dxfId="135" priority="23">
      <formula>$U$17-$B$17&gt;3</formula>
    </cfRule>
  </conditionalFormatting>
  <conditionalFormatting sqref="Z19:AE21 Z22:Z28 AB22:AB28 AD22:AD28 T29:Y30">
    <cfRule type="expression" dxfId="134" priority="218">
      <formula>$U$17-$B$17&lt;4</formula>
    </cfRule>
  </conditionalFormatting>
  <conditionalFormatting sqref="Z31:AE32">
    <cfRule type="expression" dxfId="133" priority="84">
      <formula>$R$31&lt;&gt;"●"</formula>
    </cfRule>
    <cfRule type="expression" dxfId="132" priority="89">
      <formula>$U$17=0</formula>
    </cfRule>
  </conditionalFormatting>
  <conditionalFormatting sqref="AD33:AD34">
    <cfRule type="cellIs" dxfId="131" priority="62" operator="greaterThan">
      <formula>0</formula>
    </cfRule>
  </conditionalFormatting>
  <conditionalFormatting sqref="AF22:AI28">
    <cfRule type="expression" dxfId="130" priority="25">
      <formula>$U$17-$B$17=5</formula>
    </cfRule>
  </conditionalFormatting>
  <conditionalFormatting sqref="AF19:AK21 AF22:AF28 AH22:AH28 AJ22:AJ28 Z29:AE30">
    <cfRule type="expression" dxfId="129" priority="219">
      <formula>$U$17-$B$17&lt;5</formula>
    </cfRule>
  </conditionalFormatting>
  <conditionalFormatting sqref="AH31:AH32">
    <cfRule type="expression" dxfId="128" priority="83">
      <formula>$R$31&lt;&gt;"●"</formula>
    </cfRule>
    <cfRule type="expression" dxfId="127" priority="88">
      <formula>$U$17=0</formula>
    </cfRule>
    <cfRule type="expression" dxfId="126" priority="97">
      <formula>$B$17=$U$17</formula>
    </cfRule>
  </conditionalFormatting>
  <conditionalFormatting sqref="AH33:AH34">
    <cfRule type="cellIs" dxfId="125" priority="60" operator="greaterThan">
      <formula>0</formula>
    </cfRule>
  </conditionalFormatting>
  <conditionalFormatting sqref="B15:AK16 N17 Q17 U17 AF17 AI17 B17:B18">
    <cfRule type="cellIs" dxfId="124" priority="8" stopIfTrue="1" operator="equal">
      <formula>""</formula>
    </cfRule>
  </conditionalFormatting>
  <conditionalFormatting sqref="AF17:AG17">
    <cfRule type="cellIs" dxfId="123" priority="7" stopIfTrue="1" operator="equal">
      <formula>""</formula>
    </cfRule>
  </conditionalFormatting>
  <conditionalFormatting sqref="N17:O17">
    <cfRule type="cellIs" dxfId="122" priority="6" stopIfTrue="1" operator="equal">
      <formula>""</formula>
    </cfRule>
  </conditionalFormatting>
  <conditionalFormatting sqref="X35 AB35 AF35 X37 W38">
    <cfRule type="cellIs" dxfId="121" priority="5" stopIfTrue="1" operator="equal">
      <formula>""</formula>
    </cfRule>
  </conditionalFormatting>
  <conditionalFormatting sqref="N31">
    <cfRule type="cellIs" dxfId="120" priority="1" operator="notEqual">
      <formula>""</formula>
    </cfRule>
  </conditionalFormatting>
  <conditionalFormatting sqref="N31">
    <cfRule type="expression" dxfId="119" priority="2">
      <formula>$U$17-$B$17&gt;0</formula>
    </cfRule>
  </conditionalFormatting>
  <conditionalFormatting sqref="N31">
    <cfRule type="expression" dxfId="118" priority="3">
      <formula>$U$17-$B$17&lt;1</formula>
    </cfRule>
  </conditionalFormatting>
  <dataValidations xWindow="638" yWindow="489" count="26">
    <dataValidation imeMode="halfAlpha" allowBlank="1" showInputMessage="1" showErrorMessage="1" sqref="P65547 N983070:V983070 N917534:V917534 N851998:V851998 N786462:V786462 N720926:V720926 N655390:V655390 N589854:V589854 N524318:V524318 N458782:V458782 N393246:V393246 N327710:V327710 N262174:V262174 N196638:V196638 N131102:V131102 N65566:V65566 Q983069:S983069 Q917533:S917533 Q851997:S851997 Q786461:S786461 Q720925:S720925 Q655389:S655389 Q589853:S589853 Q524317:S524317 Q458781:S458781 Q393245:S393245 Q327709:S327709 Q262173:S262173 Q196637:S196637 Q131101:S131101 Q65565:S65565 U983069:V983069 U917533:V917533 U851997:V851997 U786461:V786461 U720925:V720925 U655389:V655389 U589853:V589853 U524317:V524317 U458781:V458781 U393245:V393245 U327709:V327709 U262173:V262173 U196637:V196637 U131101:V131101 U65565:V65565 T983063:U983063 T917527:U917527 T851991:U851991 T786455:U786455 T720919:U720919 T655383:U655383 T589847:U589847 T524311:U524311 T458775:U458775 T393239:U393239 T327703:U327703 T262167:U262167 T196631:U196631 T131095:U131095 T65559:U65559 L983038:O983038 L917502:O917502 L851966:O851966 L786430:O786430 L720894:O720894 L655358:O655358 L589822:O589822 L524286:O524286 L458750:O458750 L393214:O393214 L327678:O327678 L262142:O262142 L196606:O196606 L131070:O131070 L65534:O65534 K983063:M983063 K917527:M917527 K851991:M851991 K786455:M786455 K720919:M720919 K655383:M655383 K589847:M589847 K524311:M524311 K458775:M458775 K393239:M393239 K327703:M327703 K262167:M262167 K196631:M196631 K131095:M131095 K65559:M65559 N983069:O983069 N917533:O917533 N851997:O851997 N786461:O786461 N720925:O720925 N655389:O655389 N589853:O589853 N524317:O524317 N458781:O458781 N393245:O393245 N327709:O327709 N262173:O262173 N196637:O196637 N131101:O131101 N65565:O65565 Q983038:S983038 Q917502:S917502 Q851966:S851966 Q786430:S786430 Q720894:S720894 Q655358:S655358 Q589822:S589822 Q524286:S524286 Q458750:S458750 Q393214:S393214 Q327678:S327678 Q262142:S262142 Q196606:S196606 Q131070:S131070 Q65534:S65534 E983053:G983053 E917517:G917517 E851981:G851981 E786445:G786445 E720909:G720909 E655373:G655373 E589837:G589837 E524301:G524301 E458765:G458765 E393229:G393229 E327693:G327693 E262157:G262157 E196621:G196621 E131085:G131085 E65549:G65549 B983053:C983053 B917517:C917517 B851981:C851981 B786445:C786445 B720909:C720909 B655373:C655373 B589837:C589837 B524301:C524301 B458765:C458765 B393229:C393229 B327693:C327693 B262157:C262157 B196621:C196621 B131085:C131085 B65549:C65549 L983034:V983034 L917498:V917498 L851962:V851962 L786426:V786426 L720890:V720890 L655354:V655354 L589818:V589818 L524282:V524282 L458746:V458746 L393210:V393210 L327674:V327674 L262138:V262138 L196602:V196602 L131066:V131066 L65530:V65530 K983051 K917515 K851979 K786443 K720907 K655371 K589835 K524299 K458763 K393227 K327691 K262155 K196619 K131083 K65547 I983051 I917515 I851979 I786443 I720907 I655371 I589835 I524299 I458763 I393227 I327691 I262155 I196619 I131083 I65547 R983051:S983051 R917515:S917515 R851979:S851979 R786443:S786443 R720907:S720907 R655371:S655371 R589835:S589835 R524299:S524299 R458763:S458763 R393227:S393227 R327691:S327691 R262155:S262155 R196619:S196619 R131083:S131083 R65547:S65547 U983038:V983038 U917502:V917502 U851966:V851966 U786430:V786430 U720894:V720894 U655358:V655358 U589822:V589822 U524286:V524286 U458750:V458750 U393214:V393214 U327678:V327678 U262142:V262142 U196606:V196606 U131070:V131070 U65534:V65534 P983051 P917515 P851979 P786443 P720907 P655371 P589835 P524299 P458763 P393227 P327691 P262155 P196619 P131083 P19 H19 V19 AB19 AH19 J19 N19 Z12:AC12 AF12:AK12 X35:Z35 V9:AK9 T12:X12 X37:AK37 AB35:AD35 AF35:AK35" xr:uid="{00000000-0002-0000-0000-000000000000}"/>
    <dataValidation allowBlank="1" showInputMessage="1" showErrorMessage="1" prompt="「　月/日　」でご記入ください。_x000a__x000a_例） ４月１日→ 4/1 _x000a__x000a_※年を入れる場合は、_x000a_　　西暦で入力してください。" sqref="L65544:Q65544 L983048:Q983048 L917512:Q917512 L851976:Q851976 L786440:Q786440 L720904:Q720904 L655368:Q655368 L589832:Q589832 L524296:Q524296 L458760:Q458760 L393224:Q393224 L327688:Q327688 L262152:Q262152 L196616:Q196616 L131080:Q131080" xr:uid="{00000000-0002-0000-0000-000001000000}"/>
    <dataValidation imeMode="hiragana" allowBlank="1" showInputMessage="1" showErrorMessage="1" sqref="B983072:V983072 B917536:V917536 B852000:V852000 B786464:V786464 B720928:V720928 B655392:V655392 B589856:V589856 B524320:V524320 B458784:V458784 B393248:V393248 B327712:V327712 B262176:V262176 B196640:V196640 B131104:V131104 B65568:V65568 K983033:V983033 K917497:V917497 K851961:V851961 K786425:V786425 K720889:V720889 K655353:V655353 K589817:V589817 K524281:V524281 K458745:V458745 K393209:V393209 K327673:V327673 K262137:V262137 K196601:V196601 K131065:V131065 K65529:V65529 B983049:V983050 B917513:V917514 B851977:V851978 B786441:V786442 B720905:V720906 B655369:V655370 B589833:V589834 B524297:V524298 B458761:V458762 B393225:V393226 B327689:V327690 B262153:V262154 B196617:V196618 B131081:V131082 B65545:V65546 B983046:V983047 B917510:V917511 B851974:V851975 B786438:V786439 B720902:V720903 B655366:V655367 B589830:V589831 B524294:V524295 B458758:V458759 B393222:V393223 B327686:V327687 B262150:V262151 B196614:V196615 B131078:V131079 B65542:V65543 B983066 B917530 B851994 B786458 B720922 B655386 B589850 B524314 B458778 B393242 B327706 B262170 B196634 B131098 B65562 K983035:V983036 K917499:V917500 K851963:V851964 K786427:V786428 K720891:V720892 K655355:V655356 K589819:V589820 K524283:V524284 K458747:V458748 K393211:V393212 K327675:V327676 K262139:V262140 K196603:V196604 K131067:V131068 K65531:V65532 N983071:V983071 N917535:V917535 N851999:V851999 N786463:V786463 N720927:V720927 N655391:V655391 N589855:V589855 N524319:V524319 N458783:V458783 N393247:V393247 N327711:V327711 N262175:V262175 N196639:V196639 N131103:V131103 N65567:V65567 T10:AK10 T8:AK8 B18:AK18 B39:AK39 B15:AK16 W38:AK38" xr:uid="{00000000-0002-0000-0000-000002000000}"/>
    <dataValidation imeMode="hiragana" allowBlank="1" showInputMessage="1" showErrorMessage="1" prompt="学校の場合は、校長先生のお名前をご記入ください。" sqref="K131069:V131069 K65533:V65533 K983037:V983037 K917501:V917501 K851965:V851965 K786429:V786429 K720893:V720893 K655357:V655357 K589821:V589821 K524285:V524285 K458749:V458749 K393213:V393213 K327677:V327677 K262141:V262141 K196605:V196605 T11:AK11" xr:uid="{00000000-0002-0000-0000-000003000000}"/>
    <dataValidation imeMode="halfAlpha" allowBlank="1" showInputMessage="1" showErrorMessage="1" prompt="宿泊の場合、_x000a_必ず入力して_x000a_ください。" sqref="B131088:C131088 B65552:C65552 T983053:U983053 T917517:U917517 T851981:U851981 T786445:U786445 T720909:U720909 T655373:U655373 T589837:U589837 T524301:U524301 T458765:U458765 T393229:U393229 T327693:U327693 T262157:U262157 T196621:U196621 T131085:U131085 T65549:U65549 P983053:Q983053 P917517:Q917517 P851981:Q851981 P786445:Q786445 P720909:Q720909 P655373:Q655373 P589837:Q589837 P524301:Q524301 P458765:Q458765 P393229:Q393229 P327693:Q327693 P262157:Q262157 P196621:Q196621 P131085:Q131085 P65549:Q65549 L983053:N983053 L917517:N917517 L851981:N851981 L786445:N786445 L720909:N720909 L655373:N655373 L589837:N589837 L524301:N524301 L458765:N458765 L393229:N393229 L327693:N327693 L262157:N262157 L196621:N196621 L131085:N131085 L65549:N65549 I983053:J983053 I917517:J917517 I851981:J851981 I786445:J786445 I720909:J720909 I655373:J655373 I589837:J589837 I524301:J524301 I458765:J458765 I393229:J393229 I327693:J327693 I262157:J262157 I196621:J196621 I131085:J131085 I65549:J65549 T983056:U983056 T917520:U917520 T851984:U851984 T786448:U786448 T720912:U720912 T655376:U655376 T589840:U589840 T524304:U524304 T458768:U458768 T393232:U393232 T327696:U327696 T262160:U262160 T196624:U196624 T131088:U131088 T65552:U65552 P983056:Q983056 P917520:Q917520 P851984:Q851984 P786448:Q786448 P720912:Q720912 P655376:Q655376 P589840:Q589840 P524304:Q524304 P458768:Q458768 P393232:Q393232 P327696:Q327696 P262160:Q262160 P196624:Q196624 P131088:Q131088 P65552:Q65552 L983056:N983056 L917520:N917520 L851984:N851984 L786448:N786448 L720912:N720912 L655376:N655376 L589840:N589840 L524304:N524304 L458768:N458768 L393232:N393232 L327696:N327696 L262160:N262160 L196624:N196624 L131088:N131088 L65552:N65552 I983056:J983056 I917520:J917520 I851984:J851984 I786448:J786448 I720912:J720912 I655376:J655376 I589840:J589840 I524304:J524304 I458768:J458768 I393232:J393232 I327696:J327696 I262160:J262160 I196624:J196624 I131088:J131088 I65552:J65552 E983056:G983056 E917520:G917520 E851984:G851984 E786448:G786448 E720912:G720912 E655376:G655376 E589840:G589840 E524304:G524304 E458768:G458768 E393232:G393232 E327696:G327696 E262160:G262160 E196624:G196624 E131088:G131088 E65552:G65552 B983056:C983056 B917520:C917520 B851984:C851984 B786448:C786448 B720912:C720912 B655376:C655376 B589840:C589840 B524304:C524304 B458768:C458768 B393232:C393232 B327696:C327696 B262160:C262160 B196624:C196624" xr:uid="{00000000-0002-0000-0000-000004000000}"/>
    <dataValidation imeMode="halfAlpha" allowBlank="1" showInputMessage="1" showErrorMessage="1" promptTitle="注意！" prompt="館内食をとる場合のみ記入してください。_x000a_野外炊さん等の場合は記入しません。" sqref="B65554:V65555 B983058:V983059 B917522:V917523 B851986:V851987 B786450:V786451 B720914:V720915 B655378:V655379 B589842:V589843 B524306:V524307 B458770:V458771 B393234:V393235 B327698:V327699 B262162:V262163 B196626:V196627 B131090:V131091" xr:uid="{00000000-0002-0000-0000-000005000000}"/>
    <dataValidation imeMode="hiragana" allowBlank="1" showInputMessage="1" showErrorMessage="1" promptTitle="書類の送付先の入力について" prompt="団体責任者や引率責任者と_x000a_同じ場合でも_x000a_記入してください。" sqref="C983070:K983071 C917534:K917535 C851998:K851999 C786462:K786463 C720926:K720927 C655390:K655391 C589854:K589855 C524318:K524319 C458782:K458783 C393246:K393247 C327710:K327711 C262174:K262175 C196638:K196639 C131102:K131103 C65566:K65567" xr:uid="{00000000-0002-0000-0000-000006000000}"/>
    <dataValidation imeMode="hiragana" allowBlank="1" showInputMessage="1" showErrorMessage="1" promptTitle="引率責任者の入力について" prompt="団体責任者と同じ場合も_x000a_記入してください。" sqref="C983068:K983069 C917532:K917533 C851996:K851997 C786460:K786461 C720924:K720925 C655388:K655389 C589852:K589853 C524316:K524317 C458780:K458781 C393244:K393245 C327708:K327709 C262172:K262173 C196636:K196637 C131100:K131101 C65564:K65565" xr:uid="{00000000-0002-0000-0000-000007000000}"/>
    <dataValidation type="list" allowBlank="1" showInputMessage="1" showErrorMessage="1" prompt="館内宿泊の_x000a_場合、_x000a_○をつけて_x000a_ください。" sqref="B65556:B65558 B983060:B983062 B917524:B917526 B851988:B851990 B786452:B786454 B720916:B720918 B655380:B655382 B589844:B589846 B524308:B524310 B458772:B458774 B393236:B393238 B327700:B327702 B262164:B262166 B196628:B196630 B131092:B131094" xr:uid="{00000000-0002-0000-0000-000008000000}">
      <formula1>"○"</formula1>
    </dataValidation>
    <dataValidation allowBlank="1" showInputMessage="1" showErrorMessage="1" prompt="左の欄に_x000a_○を_x000a_入力_x000a_してください。" sqref="C65556:E65559 C983060:E983063 C917524:E917527 C851988:E851991 C786452:E786455 C720916:E720919 C655380:E655383 C589844:E589847 C524308:E524311 C458772:E458775 C393236:E393239 C327700:E327703 C262164:E262167 C196628:E196631 C131092:E131095" xr:uid="{00000000-0002-0000-0000-000009000000}"/>
    <dataValidation type="list" allowBlank="1" showInputMessage="1" showErrorMessage="1" prompt="キャンプ場で_x000a_宿泊の場合、_x000a_○をつけて_x000a_ください。" sqref="B65559 B983063 B917527 B851991 B786455 B720919 B655383 B589847 B524311 B458775 B393239 B327703 B262167 B196631 B131095" xr:uid="{00000000-0002-0000-0000-00000A000000}">
      <formula1>"○"</formula1>
    </dataValidation>
    <dataValidation imeMode="halfAlpha" allowBlank="1" showInputMessage="1" showErrorMessage="1" prompt="「　月/日　」でご記入ください。_x000a__x000a_例） ４月１日→ 4/1 _x000a__x000a_※年を入れる場合は、_x000a_　　西暦で入力してください。" sqref="B65544:G65544 B983048:G983048 B917512:G917512 B851976:G851976 B786440:G786440 B720904:G720904 B655368:G655368 B589832:G589832 B524296:G524296 B458760:G458760 B393224:G393224 B327688:G327688 B262152:G262152 B196616:G196616 B131080:G131080 U17 B17" xr:uid="{00000000-0002-0000-0000-00000B000000}"/>
    <dataValidation allowBlank="1" showInputMessage="1" showErrorMessage="1" promptTitle="書類提出日を記入してください" prompt="「 年/月/日 」で_x000a_　　　入力してください。_x000a_例：平成２６年４月２日_x000a_　　　　　↓_x000a_　　2014/4/2　または_x000a_　　   14/4/2   　と入力_x000a_※西暦で入力すること！　" sqref="L65526:V65526 L983030:V983030 L917494:V917494 L851958:V851958 L786422:V786422 L720886:V720886 L655350:V655350 L589814:V589814 L524278:V524278 L458742:V458742 L393206:V393206 L327670:V327670 L262134:V262134 L196598:V196598 L131062:V131062 M6:V6" xr:uid="{00000000-0002-0000-0000-00000C000000}"/>
    <dataValidation type="list" allowBlank="1" showInputMessage="1" showErrorMessage="1" sqref="B65560:V65561 B983064:V983065 B917528:V917529 B851992:V851993 B786456:V786457 B720920:V720921 B655384:V655385 B589848:V589849 B524312:V524313 B458776:V458777 B393240:V393241 B327704:V327705 B262168:V262169 B196632:V196633 B131096:V131097" xr:uid="{00000000-0002-0000-0000-00000D000000}">
      <formula1>#REF!</formula1>
    </dataValidation>
    <dataValidation type="list" allowBlank="1" showInputMessage="1" showErrorMessage="1" sqref="I65558:V65558 I983062:V983062 I917526:V917526 I851990:V851990 I786454:V786454 I720918:V720918 I655382:V655382 I589846:V589846 I524310:V524310 I458774:V458774 I393238:V393238 I327702:V327702 I262166:V262166 I196630:V196630 I131094:V131094" xr:uid="{00000000-0002-0000-0000-00000E000000}">
      <formula1>"○"</formula1>
    </dataValidation>
    <dataValidation type="list" allowBlank="1" showInputMessage="1" showErrorMessage="1" sqref="AD33:AD34 B33:B34 F33:F34 N33:N34 R33:R34 V33:V34 Z33:Z34 AH33:AH34 J33" xr:uid="{00000000-0002-0000-0000-00000F000000}">
      <formula1>"●"</formula1>
    </dataValidation>
    <dataValidation imeMode="off" allowBlank="1" showInputMessage="1" showErrorMessage="1" promptTitle="書類提出日を記入してください" prompt="「 年/月/日 」で_x000a_　　　入力してください。_x000a_例：平成28年7月16日_x000a_　　　　　↓_x000a_　　2016/7/16　または_x000a_　　   16/7/16   　と入力_x000a_※西暦で入力すること！　" sqref="W6:AA6 AE6" xr:uid="{00000000-0002-0000-0000-000010000000}"/>
    <dataValidation type="list" imeMode="off" allowBlank="1" showInputMessage="1" showErrorMessage="1" sqref="R31:S31 B31:C32" xr:uid="{00000000-0002-0000-0000-000011000000}">
      <formula1>"●"</formula1>
    </dataValidation>
    <dataValidation type="whole" imeMode="halfAlpha" allowBlank="1" showInputMessage="1" showErrorMessage="1" errorTitle="入所できません！" error="９時００分～１７時００分まで_x000a_にしてください。" promptTitle="入所時間のお願い" prompt="原則　９時～１７時までです。_x000a_それ以外はお問い合わせください。" sqref="N17:O17" xr:uid="{D07F5A1F-C08C-4FF1-BB75-5CA53CF94390}">
      <formula1>8</formula1>
      <formula2>21</formula2>
    </dataValidation>
    <dataValidation imeMode="halfAlpha" allowBlank="1" showInputMessage="1" showErrorMessage="1" promptTitle="テントの大きさについて          " prompt="大テントは大人４人_x000a_ （小人４～５人）程度、_x000a_小テントは大人２人_x000a_ （小人２～３人）程度です。" sqref="AH31:AH32 Z31:AC32 R32 J32:M32" xr:uid="{00000000-0002-0000-0000-000014000000}"/>
    <dataValidation type="list" allowBlank="1" showInputMessage="1" showErrorMessage="1" promptTitle="館内調理器具とは" prompt="ピザなど、サイエンスルームで調理する場合に使用します。_x000a__x000a_※必ずサイエンスルームにも●をつけること！" sqref="J34" xr:uid="{00000000-0002-0000-0000-000015000000}">
      <formula1>"●"</formula1>
    </dataValidation>
    <dataValidation imeMode="hiragana" allowBlank="1" showInputMessage="1" showErrorMessage="1" promptTitle="引率責任者とは？" prompt="_x000a_今回参加する方の中での最終責任者をご記入ください。" sqref="E35:S36" xr:uid="{00000000-0002-0000-0000-000016000000}"/>
    <dataValidation imeMode="hiragana" allowBlank="1" showInputMessage="1" showErrorMessage="1" promptTitle="書類等の送付先とは？" prompt="_x000a_会計を担当される方の_x000a_お名前をご記入ください。" sqref="E37:S38" xr:uid="{00000000-0002-0000-0000-000017000000}"/>
    <dataValidation imeMode="halfAlpha" allowBlank="1" showInputMessage="1" showErrorMessage="1" promptTitle="テントの大きさについて          " prompt="広さは、大人２人または_x000a_小人３人程度の大きさです。" sqref="AD31:AG32 N32:Q32" xr:uid="{00000000-0002-0000-0000-000018000000}"/>
    <dataValidation type="whole" imeMode="halfAlpha" operator="lessThanOrEqual" allowBlank="1" showErrorMessage="1" errorTitle="退所できません！" error="１６時５０分までにしてください。" sqref="AD17:AE17" xr:uid="{E998085E-F25A-4190-BC97-BC9DCAE07204}">
      <formula1>16</formula1>
    </dataValidation>
    <dataValidation type="whole" imeMode="halfAlpha" allowBlank="1" showInputMessage="1" showErrorMessage="1" errorTitle="退所できません！" error="１６時５０分までにしてください。" promptTitle="退所時間のお願い" prompt="７時～１６時５０分までにしてください。" sqref="AF17:AG17" xr:uid="{21EBA1A2-2F4D-4869-912D-63A38F39590E}">
      <formula1>7</formula1>
      <formula2>22</formula2>
    </dataValidation>
  </dataValidations>
  <pageMargins left="0.74803149606299213" right="0.59055118110236227" top="0.39370078740157483" bottom="0.47244094488188981" header="0" footer="0.1968503937007874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H128"/>
  <sheetViews>
    <sheetView showGridLines="0" view="pageBreakPreview" zoomScaleNormal="100" zoomScaleSheetLayoutView="100" workbookViewId="0">
      <selection activeCell="M4" sqref="M4:P4"/>
    </sheetView>
  </sheetViews>
  <sheetFormatPr defaultColWidth="9" defaultRowHeight="13.2" x14ac:dyDescent="0.2"/>
  <cols>
    <col min="1" max="1" width="6.33203125" style="7" customWidth="1"/>
    <col min="2" max="2" width="22.88671875" style="5" customWidth="1"/>
    <col min="3" max="3" width="4.88671875" style="5" customWidth="1"/>
    <col min="4" max="10" width="3.109375" style="5" customWidth="1"/>
    <col min="11" max="16" width="5.109375" style="5" customWidth="1"/>
    <col min="17" max="17" width="7.21875" style="5" hidden="1" customWidth="1"/>
    <col min="18" max="18" width="5.44140625" style="5" hidden="1" customWidth="1"/>
    <col min="19" max="19" width="5.6640625" style="5" hidden="1" customWidth="1"/>
    <col min="20" max="22" width="3.77734375" style="5" hidden="1" customWidth="1"/>
    <col min="23" max="52" width="4" style="5" hidden="1" customWidth="1"/>
    <col min="53" max="59" width="9" style="5" hidden="1" customWidth="1"/>
    <col min="60" max="61" width="9" style="5" customWidth="1"/>
    <col min="62" max="16384" width="9" style="5"/>
  </cols>
  <sheetData>
    <row r="1" spans="1:60" ht="75.75" customHeight="1" x14ac:dyDescent="0.2">
      <c r="A1" s="804"/>
      <c r="B1" s="805"/>
      <c r="C1" s="805"/>
      <c r="D1" s="805"/>
      <c r="E1" s="805"/>
      <c r="F1" s="805"/>
      <c r="G1" s="805"/>
      <c r="H1" s="805"/>
      <c r="I1" s="805"/>
      <c r="J1" s="805"/>
      <c r="K1" s="805"/>
      <c r="L1" s="805"/>
      <c r="M1" s="805"/>
      <c r="N1" s="805"/>
      <c r="O1" s="805"/>
      <c r="P1" s="805"/>
      <c r="Q1" s="27">
        <f>使用申請書!B17</f>
        <v>0</v>
      </c>
      <c r="R1" s="27">
        <f>使用申請書!AL17</f>
        <v>0</v>
      </c>
    </row>
    <row r="2" spans="1:60" ht="30.75" customHeight="1" x14ac:dyDescent="0.2">
      <c r="A2" s="803" t="s">
        <v>78</v>
      </c>
      <c r="B2" s="803"/>
      <c r="C2" s="803"/>
      <c r="D2" s="803"/>
      <c r="E2" s="803"/>
      <c r="F2" s="803"/>
      <c r="G2" s="803"/>
      <c r="H2" s="803"/>
      <c r="I2" s="803"/>
      <c r="J2" s="803"/>
      <c r="K2" s="803"/>
      <c r="L2" s="803"/>
      <c r="M2" s="803"/>
      <c r="N2" s="803"/>
      <c r="O2" s="803"/>
      <c r="P2" s="803"/>
      <c r="Q2" s="5">
        <f>COUNTA(B9:B128)</f>
        <v>0</v>
      </c>
      <c r="R2" s="5" t="s">
        <v>79</v>
      </c>
      <c r="W2" s="821" t="s">
        <v>436</v>
      </c>
      <c r="X2" s="821"/>
      <c r="Y2" s="821"/>
      <c r="Z2" s="821" t="s">
        <v>437</v>
      </c>
      <c r="AA2" s="821"/>
      <c r="AB2" s="821"/>
      <c r="AC2" s="821" t="s">
        <v>438</v>
      </c>
      <c r="AD2" s="821"/>
      <c r="AE2" s="821"/>
      <c r="AF2" s="821" t="s">
        <v>439</v>
      </c>
      <c r="AG2" s="821"/>
      <c r="AH2" s="821"/>
      <c r="AI2" s="821" t="s">
        <v>440</v>
      </c>
      <c r="AJ2" s="821"/>
      <c r="AK2" s="821"/>
      <c r="AL2" s="821" t="s">
        <v>441</v>
      </c>
      <c r="AM2" s="821"/>
      <c r="AN2" s="821"/>
      <c r="AO2" s="821" t="s">
        <v>442</v>
      </c>
      <c r="AP2" s="821"/>
      <c r="AQ2" s="821"/>
      <c r="AR2" s="821" t="s">
        <v>443</v>
      </c>
      <c r="AS2" s="821"/>
      <c r="AT2" s="821"/>
      <c r="AU2" s="821" t="s">
        <v>444</v>
      </c>
      <c r="AV2" s="821"/>
      <c r="AW2" s="821"/>
      <c r="AX2" s="821" t="s">
        <v>454</v>
      </c>
      <c r="AY2" s="821"/>
      <c r="AZ2" s="821"/>
      <c r="BA2" s="839" t="s">
        <v>455</v>
      </c>
      <c r="BB2" s="839"/>
      <c r="BC2" s="514" t="s">
        <v>456</v>
      </c>
      <c r="BD2" s="514" t="s">
        <v>456</v>
      </c>
      <c r="BE2" s="840" t="s">
        <v>457</v>
      </c>
      <c r="BF2" s="841"/>
      <c r="BG2" s="842"/>
    </row>
    <row r="3" spans="1:60" ht="22.5" customHeight="1" x14ac:dyDescent="0.2">
      <c r="A3" s="120"/>
      <c r="B3" s="120"/>
      <c r="C3" s="120"/>
      <c r="D3" s="120"/>
      <c r="E3" s="120"/>
      <c r="F3" s="120"/>
      <c r="G3" s="120"/>
      <c r="H3" s="120"/>
      <c r="I3" s="120"/>
      <c r="J3" s="120"/>
      <c r="K3" s="120"/>
      <c r="L3" s="120"/>
      <c r="M3" s="120"/>
      <c r="N3" s="120"/>
      <c r="O3" s="120"/>
      <c r="P3" s="120"/>
      <c r="W3" s="820" t="s">
        <v>445</v>
      </c>
      <c r="X3" s="820"/>
      <c r="Y3" s="820"/>
      <c r="Z3" s="801" t="s">
        <v>446</v>
      </c>
      <c r="AA3" s="801"/>
      <c r="AB3" s="801"/>
      <c r="AC3" s="801" t="s">
        <v>447</v>
      </c>
      <c r="AD3" s="801"/>
      <c r="AE3" s="801"/>
      <c r="AF3" s="801" t="s">
        <v>448</v>
      </c>
      <c r="AG3" s="801"/>
      <c r="AH3" s="801"/>
      <c r="AI3" s="801" t="s">
        <v>449</v>
      </c>
      <c r="AJ3" s="801"/>
      <c r="AK3" s="801"/>
      <c r="AL3" s="801" t="s">
        <v>450</v>
      </c>
      <c r="AM3" s="801"/>
      <c r="AN3" s="801"/>
      <c r="AO3" s="801" t="s">
        <v>451</v>
      </c>
      <c r="AP3" s="801"/>
      <c r="AQ3" s="801"/>
      <c r="AR3" s="801" t="s">
        <v>452</v>
      </c>
      <c r="AS3" s="801"/>
      <c r="AT3" s="801"/>
      <c r="AU3" s="801" t="s">
        <v>453</v>
      </c>
      <c r="AV3" s="801"/>
      <c r="AW3" s="801"/>
      <c r="AX3" s="821"/>
      <c r="AY3" s="821"/>
      <c r="AZ3" s="821"/>
      <c r="BA3" s="515" t="s">
        <v>458</v>
      </c>
      <c r="BB3" s="515" t="s">
        <v>459</v>
      </c>
      <c r="BC3" s="516" t="s">
        <v>460</v>
      </c>
      <c r="BD3" s="517" t="s">
        <v>461</v>
      </c>
      <c r="BE3" s="518" t="s">
        <v>462</v>
      </c>
      <c r="BF3" s="518" t="s">
        <v>463</v>
      </c>
      <c r="BG3" s="518" t="s">
        <v>464</v>
      </c>
    </row>
    <row r="4" spans="1:60" ht="34.5" customHeight="1" x14ac:dyDescent="0.2">
      <c r="A4" s="47" t="s">
        <v>80</v>
      </c>
      <c r="B4" s="806">
        <f>使用申請書!T8</f>
        <v>0</v>
      </c>
      <c r="C4" s="807"/>
      <c r="D4" s="807"/>
      <c r="E4" s="807"/>
      <c r="F4" s="807"/>
      <c r="G4" s="807"/>
      <c r="H4" s="807"/>
      <c r="I4" s="807"/>
      <c r="J4" s="808"/>
      <c r="K4" s="46"/>
      <c r="L4" s="8" t="s">
        <v>81</v>
      </c>
      <c r="M4" s="802" t="str">
        <f>IF(使用申請書!B32="●",使用申請書!D32,IF(使用申請書!B31="●",使用申請書!D31,"１日研修"))</f>
        <v>１日研修</v>
      </c>
      <c r="N4" s="802"/>
      <c r="O4" s="802"/>
      <c r="P4" s="802"/>
      <c r="Q4" s="36">
        <f>R1-Q1</f>
        <v>0</v>
      </c>
      <c r="R4" s="5" t="s">
        <v>82</v>
      </c>
      <c r="S4" s="5">
        <f>Q4+1</f>
        <v>1</v>
      </c>
      <c r="T4" s="5" t="s">
        <v>25</v>
      </c>
      <c r="W4" s="519">
        <f>使用申請書!B27</f>
        <v>0</v>
      </c>
      <c r="X4" s="519">
        <f>使用申請書!D27</f>
        <v>0</v>
      </c>
      <c r="Y4" s="519">
        <f>使用申請書!F27</f>
        <v>0</v>
      </c>
      <c r="Z4" s="519">
        <f>使用申請書!B23</f>
        <v>0</v>
      </c>
      <c r="AA4" s="519">
        <f>使用申請書!D23</f>
        <v>0</v>
      </c>
      <c r="AB4" s="519">
        <f>使用申請書!F23</f>
        <v>0</v>
      </c>
      <c r="AC4" s="519">
        <f>使用申請書!B24</f>
        <v>0</v>
      </c>
      <c r="AD4" s="519">
        <f>使用申請書!D24</f>
        <v>0</v>
      </c>
      <c r="AE4" s="519">
        <f>使用申請書!F24</f>
        <v>0</v>
      </c>
      <c r="AF4" s="519">
        <f>使用申請書!B25</f>
        <v>0</v>
      </c>
      <c r="AG4" s="519">
        <f>使用申請書!D25</f>
        <v>0</v>
      </c>
      <c r="AH4" s="519">
        <f>使用申請書!F25</f>
        <v>0</v>
      </c>
      <c r="AI4" s="519">
        <f>使用申請書!B26</f>
        <v>0</v>
      </c>
      <c r="AJ4" s="519">
        <f>使用申請書!D26</f>
        <v>0</v>
      </c>
      <c r="AK4" s="519">
        <f>使用申請書!F26</f>
        <v>0</v>
      </c>
      <c r="AL4" s="519"/>
      <c r="AM4" s="519"/>
      <c r="AN4" s="519"/>
      <c r="AO4" s="519"/>
      <c r="AP4" s="519"/>
      <c r="AQ4" s="519"/>
      <c r="AR4" s="519">
        <f>使用申請書!B22</f>
        <v>0</v>
      </c>
      <c r="AS4" s="519">
        <f>使用申請書!D22</f>
        <v>0</v>
      </c>
      <c r="AT4" s="519">
        <f>使用申請書!F22</f>
        <v>0</v>
      </c>
      <c r="AU4" s="519">
        <f>使用申請書!B28</f>
        <v>0</v>
      </c>
      <c r="AV4" s="519">
        <f>使用申請書!D28</f>
        <v>0</v>
      </c>
      <c r="AW4" s="519">
        <f>使用申請書!F28</f>
        <v>0</v>
      </c>
      <c r="AX4" s="519">
        <f>SUM(W4,Z4,AC4,AF4,AI4,AL4,AO4,AR4,AU4)</f>
        <v>0</v>
      </c>
      <c r="AY4" s="519">
        <f>SUM(X4,AA4,AD4,AG4,AJ4,AM4,AP4,AS4,AV4)</f>
        <v>0</v>
      </c>
      <c r="AZ4" s="519">
        <f>AX4+AY4</f>
        <v>0</v>
      </c>
      <c r="BA4" s="520"/>
      <c r="BB4" s="520"/>
      <c r="BC4" s="521">
        <f>施設使用料見積書!R33</f>
        <v>0</v>
      </c>
      <c r="BD4" s="522">
        <f>施設使用料見積書!R20</f>
        <v>0</v>
      </c>
      <c r="BE4" s="523"/>
      <c r="BF4" s="523"/>
      <c r="BG4" s="523"/>
    </row>
    <row r="5" spans="1:60" ht="19.5" customHeight="1" x14ac:dyDescent="0.2">
      <c r="A5" s="45"/>
      <c r="B5" s="45"/>
      <c r="C5" s="45"/>
      <c r="D5" s="45"/>
      <c r="E5" s="45"/>
      <c r="F5" s="45"/>
      <c r="G5" s="45"/>
      <c r="H5" s="45"/>
      <c r="I5" s="45"/>
      <c r="J5" s="45"/>
      <c r="K5" s="11" t="str">
        <f>IF($Q$4&gt;=1,"●","")</f>
        <v/>
      </c>
      <c r="L5" s="11" t="str">
        <f>IF($Q$4&gt;1,"●",IF($Q$4=1,"×",""))</f>
        <v/>
      </c>
      <c r="M5" s="11" t="str">
        <f>IF($Q$4&gt;2,"●",IF($Q$4=2,"×",""))</f>
        <v/>
      </c>
      <c r="N5" s="11" t="str">
        <f>IF($Q$4&gt;3,"●",IF($Q$4=3,"×",""))</f>
        <v/>
      </c>
      <c r="O5" s="11" t="str">
        <f>IF($Q$4&gt;4,"●",IF($Q$4=4,"×",""))</f>
        <v/>
      </c>
      <c r="P5" s="11" t="str">
        <f>IF($Q$4&gt;5,"●",IF($Q$4=5,"×",""))</f>
        <v/>
      </c>
    </row>
    <row r="6" spans="1:60" ht="20.100000000000001" customHeight="1" x14ac:dyDescent="0.2">
      <c r="A6" s="812" t="s">
        <v>83</v>
      </c>
      <c r="B6" s="815" t="s">
        <v>84</v>
      </c>
      <c r="C6" s="819" t="s">
        <v>85</v>
      </c>
      <c r="D6" s="815" t="s">
        <v>86</v>
      </c>
      <c r="E6" s="815"/>
      <c r="F6" s="815"/>
      <c r="G6" s="815"/>
      <c r="H6" s="815"/>
      <c r="I6" s="815"/>
      <c r="J6" s="815"/>
      <c r="K6" s="815" t="s">
        <v>87</v>
      </c>
      <c r="L6" s="815"/>
      <c r="M6" s="815"/>
      <c r="N6" s="815"/>
      <c r="O6" s="815"/>
      <c r="P6" s="818"/>
      <c r="Q6" s="828" t="s">
        <v>88</v>
      </c>
      <c r="R6" s="6"/>
    </row>
    <row r="7" spans="1:60" ht="42.75" customHeight="1" x14ac:dyDescent="0.2">
      <c r="A7" s="813"/>
      <c r="B7" s="816"/>
      <c r="C7" s="816"/>
      <c r="D7" s="822" t="s">
        <v>89</v>
      </c>
      <c r="E7" s="822" t="s">
        <v>90</v>
      </c>
      <c r="F7" s="822" t="s">
        <v>91</v>
      </c>
      <c r="G7" s="822" t="s">
        <v>92</v>
      </c>
      <c r="H7" s="822" t="s">
        <v>93</v>
      </c>
      <c r="I7" s="822" t="s">
        <v>94</v>
      </c>
      <c r="J7" s="822" t="s">
        <v>95</v>
      </c>
      <c r="K7" s="824" t="s">
        <v>96</v>
      </c>
      <c r="L7" s="825"/>
      <c r="M7" s="825"/>
      <c r="N7" s="825"/>
      <c r="O7" s="825"/>
      <c r="P7" s="826"/>
      <c r="Q7" s="828"/>
      <c r="T7" s="809">
        <f>K8</f>
        <v>0</v>
      </c>
      <c r="U7" s="810"/>
      <c r="V7" s="811"/>
      <c r="W7" s="809">
        <f>L8</f>
        <v>1</v>
      </c>
      <c r="X7" s="810"/>
      <c r="Y7" s="811"/>
      <c r="Z7" s="809">
        <f>M8</f>
        <v>2</v>
      </c>
      <c r="AA7" s="810"/>
      <c r="AB7" s="811"/>
      <c r="AC7" s="809">
        <f>N8</f>
        <v>3</v>
      </c>
      <c r="AD7" s="810"/>
      <c r="AE7" s="811"/>
      <c r="AF7" s="809">
        <f>O8</f>
        <v>4</v>
      </c>
      <c r="AG7" s="810"/>
      <c r="AH7" s="811"/>
      <c r="AI7" s="809">
        <f>P8</f>
        <v>5</v>
      </c>
      <c r="AJ7" s="810"/>
      <c r="AK7" s="811"/>
      <c r="AL7" s="837" t="s">
        <v>469</v>
      </c>
      <c r="AM7" s="838"/>
      <c r="AN7" s="837" t="s">
        <v>470</v>
      </c>
      <c r="AO7" s="838"/>
      <c r="AQ7" s="26"/>
      <c r="AR7" s="845" t="s">
        <v>471</v>
      </c>
      <c r="AS7" s="845"/>
      <c r="AX7" s="26"/>
      <c r="BE7" s="827"/>
      <c r="BF7" s="852"/>
      <c r="BG7" s="852"/>
      <c r="BH7" s="852"/>
    </row>
    <row r="8" spans="1:60" ht="24.9" customHeight="1" x14ac:dyDescent="0.2">
      <c r="A8" s="814"/>
      <c r="B8" s="817"/>
      <c r="C8" s="817"/>
      <c r="D8" s="823"/>
      <c r="E8" s="823"/>
      <c r="F8" s="823"/>
      <c r="G8" s="823"/>
      <c r="H8" s="823"/>
      <c r="I8" s="823"/>
      <c r="J8" s="823"/>
      <c r="K8" s="72">
        <f>使用申請書!B17</f>
        <v>0</v>
      </c>
      <c r="L8" s="72">
        <f>K8+1</f>
        <v>1</v>
      </c>
      <c r="M8" s="72">
        <f>K8+2</f>
        <v>2</v>
      </c>
      <c r="N8" s="72">
        <f>K8+3</f>
        <v>3</v>
      </c>
      <c r="O8" s="72">
        <f>K8+4</f>
        <v>4</v>
      </c>
      <c r="P8" s="73">
        <f>K8+5</f>
        <v>5</v>
      </c>
      <c r="Q8" s="828"/>
      <c r="T8" s="533" t="s">
        <v>40</v>
      </c>
      <c r="U8" s="534" t="s">
        <v>472</v>
      </c>
      <c r="V8" s="535" t="s">
        <v>31</v>
      </c>
      <c r="W8" s="533" t="s">
        <v>40</v>
      </c>
      <c r="X8" s="534" t="s">
        <v>472</v>
      </c>
      <c r="Y8" s="536" t="s">
        <v>31</v>
      </c>
      <c r="Z8" s="533" t="s">
        <v>40</v>
      </c>
      <c r="AA8" s="534" t="s">
        <v>472</v>
      </c>
      <c r="AB8" s="536" t="s">
        <v>31</v>
      </c>
      <c r="AC8" s="533" t="s">
        <v>40</v>
      </c>
      <c r="AD8" s="534" t="s">
        <v>472</v>
      </c>
      <c r="AE8" s="535" t="s">
        <v>31</v>
      </c>
      <c r="AF8" s="533" t="s">
        <v>40</v>
      </c>
      <c r="AG8" s="534" t="s">
        <v>472</v>
      </c>
      <c r="AH8" s="535" t="s">
        <v>31</v>
      </c>
      <c r="AI8" s="533" t="s">
        <v>40</v>
      </c>
      <c r="AJ8" s="534" t="s">
        <v>472</v>
      </c>
      <c r="AK8" s="535" t="s">
        <v>31</v>
      </c>
      <c r="AL8" s="537" t="s">
        <v>40</v>
      </c>
      <c r="AM8" s="538" t="s">
        <v>472</v>
      </c>
      <c r="AN8" s="537" t="s">
        <v>40</v>
      </c>
      <c r="AO8" s="538" t="s">
        <v>472</v>
      </c>
      <c r="AP8" s="27"/>
      <c r="AQ8" s="27"/>
      <c r="AR8" s="539" t="s">
        <v>40</v>
      </c>
      <c r="AS8" s="540" t="s">
        <v>472</v>
      </c>
      <c r="AX8" s="26"/>
      <c r="BE8" s="827"/>
    </row>
    <row r="9" spans="1:60" s="6" customFormat="1" ht="15" customHeight="1" x14ac:dyDescent="0.2">
      <c r="A9" s="67">
        <v>1</v>
      </c>
      <c r="B9" s="68"/>
      <c r="C9" s="69"/>
      <c r="D9" s="70"/>
      <c r="E9" s="70"/>
      <c r="F9" s="70"/>
      <c r="G9" s="70"/>
      <c r="H9" s="70"/>
      <c r="I9" s="70"/>
      <c r="J9" s="70"/>
      <c r="K9" s="59"/>
      <c r="L9" s="69"/>
      <c r="M9" s="69"/>
      <c r="N9" s="69"/>
      <c r="O9" s="69"/>
      <c r="P9" s="71" t="s">
        <v>482</v>
      </c>
      <c r="Q9" s="828"/>
      <c r="R9" s="541" t="s">
        <v>473</v>
      </c>
      <c r="S9" s="542"/>
      <c r="T9" s="543">
        <f>COUNTIF($C$9:$C$128,"男")-COUNTIFS($C$9:$C$128,"男",$K$9:$K$128,"")</f>
        <v>0</v>
      </c>
      <c r="U9" s="544">
        <f>COUNTIF($C$9:$C$128,"女")-COUNTIFS($C$9:$C$128,"女",$K$9:$K$128,"")</f>
        <v>0</v>
      </c>
      <c r="V9" s="545">
        <f>T9+U9</f>
        <v>0</v>
      </c>
      <c r="W9" s="543">
        <f>COUNTIF($C$9:$C$128,"男")-COUNTIFS($C$9:$C$128,"男",$L$9:$L$128,"")</f>
        <v>0</v>
      </c>
      <c r="X9" s="544">
        <f>COUNTIF($C$9:$C$128,"女")-COUNTIFS($C$9:$C$128,"女",$L$9:$L$128,"")</f>
        <v>0</v>
      </c>
      <c r="Y9" s="545">
        <f>W9+X9</f>
        <v>0</v>
      </c>
      <c r="Z9" s="543">
        <f>COUNTIF($C$9:$C$128,"男")-COUNTIFS($C$9:$C$128,"男",$M$9:$M$128,"")</f>
        <v>0</v>
      </c>
      <c r="AA9" s="544">
        <f>COUNTIF($C$9:$C$128,"女")-COUNTIFS($C$9:$C$128,"女",$M$9:$M$128,"")</f>
        <v>0</v>
      </c>
      <c r="AB9" s="545">
        <f>Z9+AA9</f>
        <v>0</v>
      </c>
      <c r="AC9" s="543">
        <f>COUNTIF($C$9:$C$128,"男")-COUNTIFS($C$9:$C$128,"男",$N$9:$N$128,"")</f>
        <v>0</v>
      </c>
      <c r="AD9" s="544">
        <f>COUNTIF($C$9:$C$128,"女")-COUNTIFS($C$9:$C$128,"女",$N$9:$N$128,"")</f>
        <v>0</v>
      </c>
      <c r="AE9" s="545">
        <f>AC9+AD9</f>
        <v>0</v>
      </c>
      <c r="AF9" s="543">
        <f>COUNTIF($C$9:$C$128,"男")-COUNTIFS($C$9:$C$128,"男",$O$9:$O$128,"")</f>
        <v>0</v>
      </c>
      <c r="AG9" s="544">
        <f>COUNTIF($C$9:$C$128,"女")-COUNTIFS($C$9:$C$128,"女",$O$9:$O$128,"")</f>
        <v>0</v>
      </c>
      <c r="AH9" s="545">
        <f>AF9+AG9</f>
        <v>0</v>
      </c>
      <c r="AI9" s="543">
        <f>COUNTIF($C$9:$C$128,"男")-COUNTIFS($C$9:$C$128,"男",$P$9:$P$128,"")</f>
        <v>0</v>
      </c>
      <c r="AJ9" s="544">
        <f>COUNTIF($C$9:$C$128,"女")-COUNTIFS($C$9:$C$128,"女",$P$9:$P$128,"")</f>
        <v>0</v>
      </c>
      <c r="AK9" s="545">
        <f>AI9+AJ9</f>
        <v>0</v>
      </c>
      <c r="AL9" s="835"/>
      <c r="AM9" s="836"/>
      <c r="AN9" s="835"/>
      <c r="AO9" s="836"/>
      <c r="AP9" s="546">
        <f>SUM(AL9:AL12)</f>
        <v>0</v>
      </c>
      <c r="AQ9" s="546"/>
      <c r="AR9" s="843"/>
      <c r="AS9" s="844"/>
      <c r="AX9" s="12"/>
      <c r="BG9" s="13"/>
    </row>
    <row r="10" spans="1:60" s="6" customFormat="1" ht="15" customHeight="1" x14ac:dyDescent="0.2">
      <c r="A10" s="57">
        <v>2</v>
      </c>
      <c r="B10" s="58"/>
      <c r="C10" s="59"/>
      <c r="D10" s="60"/>
      <c r="E10" s="60"/>
      <c r="F10" s="60"/>
      <c r="G10" s="60"/>
      <c r="H10" s="60"/>
      <c r="I10" s="60"/>
      <c r="J10" s="60"/>
      <c r="K10" s="59"/>
      <c r="L10" s="59"/>
      <c r="M10" s="59"/>
      <c r="N10" s="59"/>
      <c r="O10" s="59"/>
      <c r="P10" s="61" t="s">
        <v>482</v>
      </c>
      <c r="Q10" s="828"/>
      <c r="R10" s="5" t="s">
        <v>474</v>
      </c>
      <c r="S10" s="5" t="s">
        <v>475</v>
      </c>
      <c r="T10" s="547">
        <f>COUNTIFS($D$9:$D$128,"●",$K$9:$K$128,"泊",$C$9:$C$128,"男")</f>
        <v>0</v>
      </c>
      <c r="U10" s="548">
        <f>COUNTIFS($D$9:$D$128,"●",$K$9:$K$128,"泊",$C$9:$C$128,"女")</f>
        <v>0</v>
      </c>
      <c r="V10" s="549">
        <f t="shared" ref="V10:V16" si="0">T10+U10</f>
        <v>0</v>
      </c>
      <c r="W10" s="547">
        <f>COUNTIFS($D$9:$D$128,"●",$L$9:$L$128,"泊",$C$9:$C$128,"男")</f>
        <v>0</v>
      </c>
      <c r="X10" s="548">
        <f>COUNTIFS($D$9:$D$128,"●",$L$9:$L$128,"泊",$C$9:$C$128,"女")</f>
        <v>0</v>
      </c>
      <c r="Y10" s="549">
        <f t="shared" ref="Y10:Y16" si="1">W10+X10</f>
        <v>0</v>
      </c>
      <c r="Z10" s="547">
        <f>COUNTIFS($D$9:$D$128,"●",$M$9:$M$128,"泊",$C$9:$C$128,"男")</f>
        <v>0</v>
      </c>
      <c r="AA10" s="548">
        <f>COUNTIFS($D$9:$D$128,"●",$M$9:$M$128,"泊",$C$9:$C$128,"女")</f>
        <v>0</v>
      </c>
      <c r="AB10" s="549">
        <f t="shared" ref="AB10:AB16" si="2">Z10+AA10</f>
        <v>0</v>
      </c>
      <c r="AC10" s="547">
        <f>COUNTIFS($D$9:$D$128,"●",$N$9:$N$128,"泊",$C$9:$C$128,"男")</f>
        <v>0</v>
      </c>
      <c r="AD10" s="548">
        <f>COUNTIFS($D$9:$D$128,"●",$N$9:$N$128,"泊",$C$9:$C$128,"女")</f>
        <v>0</v>
      </c>
      <c r="AE10" s="549">
        <f t="shared" ref="AE10:AE16" si="3">AC10+AD10</f>
        <v>0</v>
      </c>
      <c r="AF10" s="547">
        <f>COUNTIFS($D$9:$D$128,"●",$O$9:$O$128,"泊",$C$9:$C$128,"男")</f>
        <v>0</v>
      </c>
      <c r="AG10" s="548">
        <f>COUNTIFS($D$9:$D$128,"●",$O$9:$O$128,"泊",$C$9:$C$128,"女")</f>
        <v>0</v>
      </c>
      <c r="AH10" s="549">
        <f t="shared" ref="AH10:AH16" si="4">AF10+AG10</f>
        <v>0</v>
      </c>
      <c r="AI10" s="547"/>
      <c r="AJ10" s="550"/>
      <c r="AK10" s="551"/>
      <c r="AL10" s="552">
        <f>MAX(AF10,AC10,Z10,W10,T10)</f>
        <v>0</v>
      </c>
      <c r="AM10" s="553">
        <f>MAX(U10,X10,AA10,AD10,AG10)</f>
        <v>0</v>
      </c>
      <c r="AN10" s="829">
        <f>ROUNDUP(SUM(AL10:AL13)/8,0)</f>
        <v>0</v>
      </c>
      <c r="AO10" s="832">
        <f>ROUNDUP(SUM(AM10:AM13)/8,0)</f>
        <v>0</v>
      </c>
      <c r="AP10" s="546">
        <f t="shared" ref="AP10:AP16" si="5">SUM(AL10:AL13)</f>
        <v>0</v>
      </c>
      <c r="AQ10" s="6">
        <f>SUM(AM10:AM13)</f>
        <v>0</v>
      </c>
      <c r="AR10" s="846">
        <f>ROUNDUP(AP10/3,0)</f>
        <v>0</v>
      </c>
      <c r="AS10" s="849">
        <f>ROUNDUP(AQ10/3,0)</f>
        <v>0</v>
      </c>
      <c r="AX10" s="12"/>
      <c r="BG10" s="13"/>
    </row>
    <row r="11" spans="1:60" s="6" customFormat="1" ht="15" customHeight="1" x14ac:dyDescent="0.2">
      <c r="A11" s="57">
        <v>3</v>
      </c>
      <c r="B11" s="58"/>
      <c r="C11" s="59"/>
      <c r="D11" s="60"/>
      <c r="E11" s="60"/>
      <c r="F11" s="60"/>
      <c r="G11" s="60"/>
      <c r="H11" s="60"/>
      <c r="I11" s="60"/>
      <c r="J11" s="60"/>
      <c r="K11" s="59"/>
      <c r="L11" s="59"/>
      <c r="M11" s="59"/>
      <c r="N11" s="59"/>
      <c r="O11" s="59"/>
      <c r="P11" s="61" t="s">
        <v>482</v>
      </c>
      <c r="Q11" s="828"/>
      <c r="R11" s="5"/>
      <c r="S11" s="5" t="s">
        <v>476</v>
      </c>
      <c r="T11" s="547">
        <f>COUNTIFS($E$9:$E$128,"●",$K$9:$K$128,"泊",$C$9:$C$128,"男")</f>
        <v>0</v>
      </c>
      <c r="U11" s="548">
        <f>COUNTIFS($E$9:$E$128,"●",$K$9:$K$128,"泊",$C$9:$C$128,"女")</f>
        <v>0</v>
      </c>
      <c r="V11" s="549">
        <f t="shared" si="0"/>
        <v>0</v>
      </c>
      <c r="W11" s="547">
        <f>COUNTIFS($E$9:$E$128,"●",$L$9:$L$128,"泊",$C$9:$C$128,"男")</f>
        <v>0</v>
      </c>
      <c r="X11" s="548">
        <f>COUNTIFS($E$9:$E$128,"●",$L$9:$L$128,"泊",$C$9:$C$128,"女")</f>
        <v>0</v>
      </c>
      <c r="Y11" s="549">
        <f t="shared" si="1"/>
        <v>0</v>
      </c>
      <c r="Z11" s="547">
        <f>COUNTIFS($E$9:$E$128,"●",$M$9:$M$128,"泊",$C$9:$C$128,"男")</f>
        <v>0</v>
      </c>
      <c r="AA11" s="548">
        <f>COUNTIFS($E$9:$E$128,"●",$M$9:$M$128,"泊",$C$9:$C$128,"女")</f>
        <v>0</v>
      </c>
      <c r="AB11" s="549">
        <f t="shared" si="2"/>
        <v>0</v>
      </c>
      <c r="AC11" s="547">
        <f>COUNTIFS($E$9:$E$128,"●",$N$9:$N$128,"泊",$C$9:$C$128,"男")</f>
        <v>0</v>
      </c>
      <c r="AD11" s="548">
        <f>COUNTIFS($E$9:$E$128,"●",$N$9:$N$128,"泊",$C$9:$C$128,"女")</f>
        <v>0</v>
      </c>
      <c r="AE11" s="549">
        <f t="shared" si="3"/>
        <v>0</v>
      </c>
      <c r="AF11" s="547">
        <f>COUNTIFS($E$9:$E$128,"●",$O$9:$O$128,"泊",$C$9:$C$128,"男")</f>
        <v>0</v>
      </c>
      <c r="AG11" s="548">
        <f>COUNTIFS($E$9:$E$128,"●",$O$9:$O$128,"泊",$C$9:$C$128,"女")</f>
        <v>0</v>
      </c>
      <c r="AH11" s="549">
        <f t="shared" si="4"/>
        <v>0</v>
      </c>
      <c r="AI11" s="547"/>
      <c r="AJ11" s="550"/>
      <c r="AK11" s="551"/>
      <c r="AL11" s="36">
        <f t="shared" ref="AL11:AL16" si="6">MAX(AF11,AC11,Z11,W11,T11)</f>
        <v>0</v>
      </c>
      <c r="AM11" s="554">
        <f t="shared" ref="AM11:AM16" si="7">MAX(U11,X11,AA11,AD11,AG11)</f>
        <v>0</v>
      </c>
      <c r="AN11" s="830"/>
      <c r="AO11" s="833"/>
      <c r="AP11" s="546">
        <f t="shared" si="5"/>
        <v>0</v>
      </c>
      <c r="AR11" s="847"/>
      <c r="AS11" s="850"/>
      <c r="AX11" s="12"/>
      <c r="BG11" s="13"/>
    </row>
    <row r="12" spans="1:60" s="6" customFormat="1" ht="15" customHeight="1" x14ac:dyDescent="0.2">
      <c r="A12" s="57">
        <v>4</v>
      </c>
      <c r="B12" s="58"/>
      <c r="C12" s="59"/>
      <c r="D12" s="60"/>
      <c r="E12" s="60"/>
      <c r="F12" s="60"/>
      <c r="G12" s="60"/>
      <c r="H12" s="60"/>
      <c r="I12" s="60"/>
      <c r="J12" s="60"/>
      <c r="K12" s="59"/>
      <c r="L12" s="59"/>
      <c r="M12" s="59"/>
      <c r="N12" s="59"/>
      <c r="O12" s="59"/>
      <c r="P12" s="61" t="s">
        <v>482</v>
      </c>
      <c r="Q12" s="828"/>
      <c r="R12" s="5"/>
      <c r="S12" s="6" t="s">
        <v>477</v>
      </c>
      <c r="T12" s="547">
        <f>COUNTIFS($F$9:$F$128,"●",$K$9:$K$128,"泊",$C$9:$C$128,"男")</f>
        <v>0</v>
      </c>
      <c r="U12" s="548">
        <f>COUNTIFS($F$9:$F$128,"●",$K$9:$K$128,"泊",$C$9:$C$128,"女")</f>
        <v>0</v>
      </c>
      <c r="V12" s="549">
        <f t="shared" si="0"/>
        <v>0</v>
      </c>
      <c r="W12" s="547">
        <f>COUNTIFS($F$9:$F$128,"●",$L$9:$L$128,"泊",$C$9:$C$128,"男")</f>
        <v>0</v>
      </c>
      <c r="X12" s="548">
        <f>COUNTIFS($F$9:$F$128,"●",$L$9:$L$128,"泊",$C$9:$C$128,"女")</f>
        <v>0</v>
      </c>
      <c r="Y12" s="549">
        <f t="shared" si="1"/>
        <v>0</v>
      </c>
      <c r="Z12" s="547">
        <f>COUNTIFS($F$9:$F$128,"●",$M$9:$M$128,"泊",$C$9:$C$128,"男")</f>
        <v>0</v>
      </c>
      <c r="AA12" s="548">
        <f>COUNTIFS($F$9:$F$128,"●",$M$9:$M$128,"泊",$C$9:$C$128,"女")</f>
        <v>0</v>
      </c>
      <c r="AB12" s="549">
        <f t="shared" si="2"/>
        <v>0</v>
      </c>
      <c r="AC12" s="547">
        <f>COUNTIFS($F$9:$F$128,"●",$N$9:$N$128,"泊",$C$9:$C$128,"男")</f>
        <v>0</v>
      </c>
      <c r="AD12" s="548">
        <f>COUNTIFS($F$9:$F$128,"●",$N$9:$N$128,"泊",$C$9:$C$128,"女")</f>
        <v>0</v>
      </c>
      <c r="AE12" s="549">
        <f t="shared" si="3"/>
        <v>0</v>
      </c>
      <c r="AF12" s="547">
        <f>COUNTIFS($F$9:$F$128,"●",$O$9:$O$128,"泊",$C$9:$C$128,"男")</f>
        <v>0</v>
      </c>
      <c r="AG12" s="548">
        <f>COUNTIFS($F$9:$F$128,"●",$O$9:$O$128,"泊",$C$9:$C$128,"女")</f>
        <v>0</v>
      </c>
      <c r="AH12" s="549">
        <f t="shared" si="4"/>
        <v>0</v>
      </c>
      <c r="AI12" s="547"/>
      <c r="AJ12" s="550"/>
      <c r="AK12" s="551"/>
      <c r="AL12" s="36">
        <f t="shared" si="6"/>
        <v>0</v>
      </c>
      <c r="AM12" s="554">
        <f t="shared" si="7"/>
        <v>0</v>
      </c>
      <c r="AN12" s="830"/>
      <c r="AO12" s="833"/>
      <c r="AP12" s="546">
        <f t="shared" si="5"/>
        <v>0</v>
      </c>
      <c r="AR12" s="847"/>
      <c r="AS12" s="850"/>
      <c r="AX12" s="12"/>
      <c r="BG12" s="13"/>
    </row>
    <row r="13" spans="1:60" s="6" customFormat="1" ht="15" customHeight="1" x14ac:dyDescent="0.2">
      <c r="A13" s="57">
        <v>5</v>
      </c>
      <c r="B13" s="58"/>
      <c r="C13" s="59"/>
      <c r="D13" s="60"/>
      <c r="E13" s="60"/>
      <c r="F13" s="60"/>
      <c r="G13" s="60"/>
      <c r="H13" s="60"/>
      <c r="I13" s="60"/>
      <c r="J13" s="60"/>
      <c r="K13" s="59"/>
      <c r="L13" s="59"/>
      <c r="M13" s="59"/>
      <c r="N13" s="59"/>
      <c r="O13" s="59"/>
      <c r="P13" s="61" t="s">
        <v>482</v>
      </c>
      <c r="Q13" s="828"/>
      <c r="S13" s="555" t="s">
        <v>478</v>
      </c>
      <c r="T13" s="556">
        <f>COUNTIFS($G$9:$G$128,"●",$K$9:$K$128,"泊",$C$9:$C$128,"男")</f>
        <v>0</v>
      </c>
      <c r="U13" s="557">
        <f>COUNTIFS($G$9:$G$128,"●",$K$9:$K$128,"泊",$C$9:$C$128,"女")</f>
        <v>0</v>
      </c>
      <c r="V13" s="558">
        <f t="shared" si="0"/>
        <v>0</v>
      </c>
      <c r="W13" s="556">
        <f>COUNTIFS($G$9:$G$128,"●",$L$9:$L$128,"泊",$C$9:$C$128,"男")</f>
        <v>0</v>
      </c>
      <c r="X13" s="559">
        <f>COUNTIFS($G$9:$G$128,"●",$L$9:$L$128,"泊",$C$9:$C$128,"女")</f>
        <v>0</v>
      </c>
      <c r="Y13" s="558">
        <f t="shared" si="1"/>
        <v>0</v>
      </c>
      <c r="Z13" s="556">
        <f>COUNTIFS($G$9:$G$128,"●",$M$9:$M$128,"泊",$C$9:$C$128,"男")</f>
        <v>0</v>
      </c>
      <c r="AA13" s="557">
        <f>COUNTIFS($G$9:$G$128,"●",$M$9:$M$128,"泊",$C$9:$C$128,"女")</f>
        <v>0</v>
      </c>
      <c r="AB13" s="558">
        <f t="shared" si="2"/>
        <v>0</v>
      </c>
      <c r="AC13" s="556">
        <f>COUNTIFS($G$9:$G$128,"●",$N$9:$N$128,"泊",$C$9:$C$128,"男")</f>
        <v>0</v>
      </c>
      <c r="AD13" s="557">
        <f>COUNTIFS($G$9:$G$128,"●",$N$9:$N$128,"泊",$C$9:$C$128,"女")</f>
        <v>0</v>
      </c>
      <c r="AE13" s="558">
        <f t="shared" si="3"/>
        <v>0</v>
      </c>
      <c r="AF13" s="556">
        <f>COUNTIFS($G$9:$G$128,"●",$O$9:$O$128,"泊",$C$9:$C$128,"男")</f>
        <v>0</v>
      </c>
      <c r="AG13" s="557">
        <f>COUNTIFS($G$9:$G$128,"●",$O$9:$O$128,"泊",$C$9:$C$128,"女")</f>
        <v>0</v>
      </c>
      <c r="AH13" s="558">
        <f t="shared" si="4"/>
        <v>0</v>
      </c>
      <c r="AI13" s="556"/>
      <c r="AJ13" s="560"/>
      <c r="AK13" s="559"/>
      <c r="AL13" s="561">
        <f t="shared" si="6"/>
        <v>0</v>
      </c>
      <c r="AM13" s="562">
        <f t="shared" si="7"/>
        <v>0</v>
      </c>
      <c r="AN13" s="831"/>
      <c r="AO13" s="834"/>
      <c r="AP13" s="546">
        <f t="shared" si="5"/>
        <v>0</v>
      </c>
      <c r="AR13" s="848"/>
      <c r="AS13" s="851"/>
      <c r="AX13" s="12"/>
      <c r="BG13" s="13"/>
    </row>
    <row r="14" spans="1:60" s="6" customFormat="1" ht="15" customHeight="1" x14ac:dyDescent="0.2">
      <c r="A14" s="57">
        <v>6</v>
      </c>
      <c r="B14" s="58"/>
      <c r="C14" s="59"/>
      <c r="D14" s="60"/>
      <c r="E14" s="60"/>
      <c r="F14" s="60"/>
      <c r="G14" s="60"/>
      <c r="H14" s="60"/>
      <c r="I14" s="60"/>
      <c r="J14" s="60"/>
      <c r="K14" s="59"/>
      <c r="L14" s="59"/>
      <c r="M14" s="59"/>
      <c r="N14" s="59"/>
      <c r="O14" s="59"/>
      <c r="P14" s="61" t="s">
        <v>482</v>
      </c>
      <c r="Q14" s="828"/>
      <c r="S14" s="6" t="s">
        <v>479</v>
      </c>
      <c r="T14" s="547">
        <f>COUNTIFS($H$9:$H$128,"●",$K$9:$K$128,"泊",$C$9:$C$128,"男")</f>
        <v>0</v>
      </c>
      <c r="U14" s="548">
        <f>COUNTIFS($H$9:$H$128,"●",$K$9:$K$128,"泊",$C$9:$C$128,"女")</f>
        <v>0</v>
      </c>
      <c r="V14" s="549">
        <f t="shared" si="0"/>
        <v>0</v>
      </c>
      <c r="W14" s="547">
        <f>COUNTIFS($H$9:$H$128,"●",$L$9:$L$128,"泊",$C$9:$C$128,"男")</f>
        <v>0</v>
      </c>
      <c r="X14" s="548">
        <f>COUNTIFS($H$9:$H$128,"●",$L$9:$L$128,"泊",$C$9:$C$128,"女")</f>
        <v>0</v>
      </c>
      <c r="Y14" s="549">
        <f t="shared" si="1"/>
        <v>0</v>
      </c>
      <c r="Z14" s="547">
        <f>COUNTIFS($H$9:$H$128,"●",$M$9:$M$128,"泊",$C$9:$C$128,"男")</f>
        <v>0</v>
      </c>
      <c r="AA14" s="548">
        <f>COUNTIFS($H$9:$H$128,"●",$M$9:$M$128,"泊",$C$9:$C$128,"女")</f>
        <v>0</v>
      </c>
      <c r="AB14" s="549">
        <f t="shared" si="2"/>
        <v>0</v>
      </c>
      <c r="AC14" s="547">
        <f>COUNTIFS($H$9:$H$128,"●",$N$9:$N$128,"泊",$C$9:$C$128,"男")</f>
        <v>0</v>
      </c>
      <c r="AD14" s="548">
        <f>COUNTIFS($H$9:$H$128,"●",$N$9:$N$128,"泊",$C$9:$C$128,"女")</f>
        <v>0</v>
      </c>
      <c r="AE14" s="549">
        <f t="shared" si="3"/>
        <v>0</v>
      </c>
      <c r="AF14" s="547">
        <f>COUNTIFS($H$9:$H$128,"●",$O$9:$O$128,"泊",$C$9:$C$128,"男")</f>
        <v>0</v>
      </c>
      <c r="AG14" s="548">
        <f>COUNTIFS($H$9:$H$128,"●",$O$9:$O$128,"泊",$C$9:$C$128,"女")</f>
        <v>0</v>
      </c>
      <c r="AH14" s="549">
        <f t="shared" si="4"/>
        <v>0</v>
      </c>
      <c r="AI14" s="547"/>
      <c r="AJ14" s="550"/>
      <c r="AK14" s="551"/>
      <c r="AL14" s="552">
        <f t="shared" si="6"/>
        <v>0</v>
      </c>
      <c r="AM14" s="553">
        <f t="shared" si="7"/>
        <v>0</v>
      </c>
      <c r="AN14" s="829">
        <f>ROUNDUP(SUM(AL14:AL16)/8,0)</f>
        <v>0</v>
      </c>
      <c r="AO14" s="832">
        <f>ROUNDUP(SUM(AM14:AM16)/8,0)</f>
        <v>0</v>
      </c>
      <c r="AP14" s="546">
        <f t="shared" si="5"/>
        <v>0</v>
      </c>
      <c r="AQ14" s="6">
        <f>SUM(AM14:AM16)</f>
        <v>0</v>
      </c>
      <c r="AR14" s="846">
        <f>ROUNDUP(AP14/2,0)</f>
        <v>0</v>
      </c>
      <c r="AS14" s="849">
        <f>ROUNDUP(AQ14/2,0)</f>
        <v>0</v>
      </c>
      <c r="AX14" s="12"/>
      <c r="BG14" s="13"/>
    </row>
    <row r="15" spans="1:60" s="6" customFormat="1" ht="15" customHeight="1" x14ac:dyDescent="0.2">
      <c r="A15" s="57">
        <v>7</v>
      </c>
      <c r="B15" s="58"/>
      <c r="C15" s="59"/>
      <c r="D15" s="60"/>
      <c r="E15" s="60"/>
      <c r="F15" s="60"/>
      <c r="G15" s="60"/>
      <c r="H15" s="60"/>
      <c r="I15" s="60"/>
      <c r="J15" s="60"/>
      <c r="K15" s="59"/>
      <c r="L15" s="59"/>
      <c r="M15" s="59"/>
      <c r="N15" s="59"/>
      <c r="O15" s="59"/>
      <c r="P15" s="61" t="s">
        <v>482</v>
      </c>
      <c r="Q15" s="828"/>
      <c r="S15" s="6" t="s">
        <v>480</v>
      </c>
      <c r="T15" s="547">
        <f>COUNTIFS($I$9:$I$128,"●",$K$9:$K$128,"泊",$C$9:$C$128,"男")</f>
        <v>0</v>
      </c>
      <c r="U15" s="548">
        <f>COUNTIFS($I$9:$I$128,"●",$K$9:$K$128,"泊",$C$9:$C$128,"女")</f>
        <v>0</v>
      </c>
      <c r="V15" s="549">
        <f t="shared" si="0"/>
        <v>0</v>
      </c>
      <c r="W15" s="547">
        <f>COUNTIFS($I$9:$I$128,"●",$L$9:$L$128,"泊",$C$9:$C$128,"男")</f>
        <v>0</v>
      </c>
      <c r="X15" s="548">
        <f>COUNTIFS($I$9:$I$128,"●",$L$9:$L$128,"泊",$C$9:$C$128,"女")</f>
        <v>0</v>
      </c>
      <c r="Y15" s="549">
        <f t="shared" si="1"/>
        <v>0</v>
      </c>
      <c r="Z15" s="547">
        <f>COUNTIFS($I$9:$I$128,"●",$M$9:$M$128,"泊",$C$9:$C$128,"男")</f>
        <v>0</v>
      </c>
      <c r="AA15" s="548">
        <f>COUNTIFS($I$9:$I$128,"●",$M$9:$M$128,"泊",$C$9:$C$128,"女")</f>
        <v>0</v>
      </c>
      <c r="AB15" s="549">
        <f t="shared" si="2"/>
        <v>0</v>
      </c>
      <c r="AC15" s="547">
        <f>COUNTIFS($I$9:$I$128,"●",$N$9:$N$128,"泊",$C$9:$C$128,"男")</f>
        <v>0</v>
      </c>
      <c r="AD15" s="548">
        <f>COUNTIFS($I$9:$I$128,"●",$N$9:$N$128,"泊",$C$9:$C$128,"女")</f>
        <v>0</v>
      </c>
      <c r="AE15" s="549">
        <f t="shared" si="3"/>
        <v>0</v>
      </c>
      <c r="AF15" s="547">
        <f>COUNTIFS($I$9:$I$128,"●",$O$9:$O$128,"泊",$C$9:$C$128,"男")</f>
        <v>0</v>
      </c>
      <c r="AG15" s="548">
        <f>COUNTIFS($I$9:$I$128,"●",$O$9:$O$128,"泊",$C$9:$C$128,"女")</f>
        <v>0</v>
      </c>
      <c r="AH15" s="549">
        <f t="shared" si="4"/>
        <v>0</v>
      </c>
      <c r="AI15" s="563"/>
      <c r="AJ15" s="550"/>
      <c r="AK15" s="551"/>
      <c r="AL15" s="36">
        <f t="shared" si="6"/>
        <v>0</v>
      </c>
      <c r="AM15" s="554">
        <f t="shared" si="7"/>
        <v>0</v>
      </c>
      <c r="AN15" s="830"/>
      <c r="AO15" s="833"/>
      <c r="AP15" s="546">
        <f t="shared" si="5"/>
        <v>0</v>
      </c>
      <c r="AR15" s="847"/>
      <c r="AS15" s="850"/>
      <c r="AX15" s="12"/>
      <c r="BG15" s="13"/>
    </row>
    <row r="16" spans="1:60" s="6" customFormat="1" ht="15" customHeight="1" x14ac:dyDescent="0.2">
      <c r="A16" s="57">
        <v>8</v>
      </c>
      <c r="B16" s="58"/>
      <c r="C16" s="59"/>
      <c r="D16" s="60"/>
      <c r="E16" s="60"/>
      <c r="F16" s="60"/>
      <c r="G16" s="60"/>
      <c r="H16" s="60"/>
      <c r="I16" s="60"/>
      <c r="J16" s="60"/>
      <c r="K16" s="59"/>
      <c r="L16" s="59"/>
      <c r="M16" s="59"/>
      <c r="N16" s="59"/>
      <c r="O16" s="59"/>
      <c r="P16" s="61" t="s">
        <v>482</v>
      </c>
      <c r="Q16" s="828"/>
      <c r="S16" s="6" t="s">
        <v>481</v>
      </c>
      <c r="T16" s="547">
        <f>COUNTIFS($J$9:$J$128,"●",$K$9:$K$128,"泊",$C$9:$C$128,"男")</f>
        <v>0</v>
      </c>
      <c r="U16" s="548">
        <f>COUNTIFS($J$9:$J$128,"●",$K$9:$K$128,"泊",$C$9:$C$128,"女")</f>
        <v>0</v>
      </c>
      <c r="V16" s="549">
        <f t="shared" si="0"/>
        <v>0</v>
      </c>
      <c r="W16" s="547">
        <f>COUNTIFS($J$9:$J$128,"●",$L$9:$L$128,"泊",$C$9:$C$128,"男")</f>
        <v>0</v>
      </c>
      <c r="X16" s="548">
        <f>COUNTIFS($J$9:$J$128,"●",$L$9:$L$128,"泊",$C$9:$C$128,"女")</f>
        <v>0</v>
      </c>
      <c r="Y16" s="549">
        <f t="shared" si="1"/>
        <v>0</v>
      </c>
      <c r="Z16" s="547">
        <f>COUNTIFS($J$9:$J$128,"●",$M$9:$M$128,"泊",$C$9:$C$128,"男")</f>
        <v>0</v>
      </c>
      <c r="AA16" s="548">
        <f>COUNTIFS($J$9:$J$128,"●",$M$9:$M$128,"泊",$C$9:$C$128,"女")</f>
        <v>0</v>
      </c>
      <c r="AB16" s="549">
        <f t="shared" si="2"/>
        <v>0</v>
      </c>
      <c r="AC16" s="547">
        <f>COUNTIFS($J$9:$J$128,"●",$N$9:$N$128,"泊",$C$9:$C$128,"男")</f>
        <v>0</v>
      </c>
      <c r="AD16" s="548">
        <f>COUNTIFS($J$9:$J$128,"●",$N$9:$N$128,"泊",$C$9:$C$128,"女")</f>
        <v>0</v>
      </c>
      <c r="AE16" s="549">
        <f t="shared" si="3"/>
        <v>0</v>
      </c>
      <c r="AF16" s="547">
        <f>COUNTIFS($J$9:$J$128,"●",$O$9:$O$128,"泊",$C$9:$C$128,"男")</f>
        <v>0</v>
      </c>
      <c r="AG16" s="548">
        <f>COUNTIFS($J$9:$J$128,"●",$O$9:$O$128,"泊",$C$9:$C$128,"女")</f>
        <v>0</v>
      </c>
      <c r="AH16" s="549">
        <f t="shared" si="4"/>
        <v>0</v>
      </c>
      <c r="AI16" s="563"/>
      <c r="AJ16" s="550"/>
      <c r="AK16" s="551"/>
      <c r="AL16" s="561">
        <f t="shared" si="6"/>
        <v>0</v>
      </c>
      <c r="AM16" s="562">
        <f t="shared" si="7"/>
        <v>0</v>
      </c>
      <c r="AN16" s="831"/>
      <c r="AO16" s="834"/>
      <c r="AP16" s="546">
        <f t="shared" si="5"/>
        <v>0</v>
      </c>
      <c r="AR16" s="848"/>
      <c r="AS16" s="851"/>
      <c r="AX16" s="12"/>
      <c r="BG16" s="13"/>
    </row>
    <row r="17" spans="1:59" s="6" customFormat="1" ht="15" customHeight="1" x14ac:dyDescent="0.2">
      <c r="A17" s="57">
        <v>9</v>
      </c>
      <c r="B17" s="58"/>
      <c r="C17" s="59"/>
      <c r="D17" s="60"/>
      <c r="E17" s="60"/>
      <c r="F17" s="60"/>
      <c r="G17" s="60"/>
      <c r="H17" s="60"/>
      <c r="I17" s="60"/>
      <c r="J17" s="60"/>
      <c r="K17" s="59"/>
      <c r="L17" s="59"/>
      <c r="M17" s="59"/>
      <c r="N17" s="59"/>
      <c r="O17" s="59"/>
      <c r="P17" s="61" t="s">
        <v>482</v>
      </c>
      <c r="Q17" s="828"/>
      <c r="S17" s="564" t="s">
        <v>31</v>
      </c>
      <c r="T17" s="539">
        <f>SUM(T10:T16)</f>
        <v>0</v>
      </c>
      <c r="U17" s="565">
        <f t="shared" ref="U17:AJ17" si="8">SUM(U10:U16)</f>
        <v>0</v>
      </c>
      <c r="V17" s="566">
        <f t="shared" si="8"/>
        <v>0</v>
      </c>
      <c r="W17" s="539">
        <f t="shared" si="8"/>
        <v>0</v>
      </c>
      <c r="X17" s="565">
        <f t="shared" si="8"/>
        <v>0</v>
      </c>
      <c r="Y17" s="566">
        <f t="shared" si="8"/>
        <v>0</v>
      </c>
      <c r="Z17" s="539">
        <f t="shared" si="8"/>
        <v>0</v>
      </c>
      <c r="AA17" s="565">
        <f t="shared" si="8"/>
        <v>0</v>
      </c>
      <c r="AB17" s="566">
        <f t="shared" si="8"/>
        <v>0</v>
      </c>
      <c r="AC17" s="539">
        <f t="shared" si="8"/>
        <v>0</v>
      </c>
      <c r="AD17" s="565">
        <f t="shared" si="8"/>
        <v>0</v>
      </c>
      <c r="AE17" s="566">
        <f t="shared" si="8"/>
        <v>0</v>
      </c>
      <c r="AF17" s="539">
        <f t="shared" si="8"/>
        <v>0</v>
      </c>
      <c r="AG17" s="565">
        <f t="shared" si="8"/>
        <v>0</v>
      </c>
      <c r="AH17" s="566">
        <f t="shared" si="8"/>
        <v>0</v>
      </c>
      <c r="AI17" s="539">
        <f t="shared" si="8"/>
        <v>0</v>
      </c>
      <c r="AJ17" s="565">
        <f t="shared" si="8"/>
        <v>0</v>
      </c>
      <c r="AK17" s="540"/>
      <c r="AL17" s="835"/>
      <c r="AM17" s="836"/>
      <c r="AN17" s="835"/>
      <c r="AO17" s="836"/>
      <c r="AR17" s="843"/>
      <c r="AS17" s="844"/>
      <c r="AX17" s="12"/>
      <c r="BG17" s="13"/>
    </row>
    <row r="18" spans="1:59" s="6" customFormat="1" ht="15" customHeight="1" x14ac:dyDescent="0.2">
      <c r="A18" s="74">
        <v>10</v>
      </c>
      <c r="B18" s="75"/>
      <c r="C18" s="64"/>
      <c r="D18" s="77"/>
      <c r="E18" s="77"/>
      <c r="F18" s="77"/>
      <c r="G18" s="77"/>
      <c r="H18" s="77"/>
      <c r="I18" s="77"/>
      <c r="J18" s="77"/>
      <c r="K18" s="76"/>
      <c r="L18" s="76"/>
      <c r="M18" s="76"/>
      <c r="N18" s="76"/>
      <c r="O18" s="76"/>
      <c r="P18" s="78" t="s">
        <v>482</v>
      </c>
      <c r="Q18" s="828"/>
      <c r="R18" s="524"/>
      <c r="S18" s="524"/>
      <c r="T18" s="524"/>
      <c r="U18" s="524"/>
      <c r="V18" s="524"/>
      <c r="W18" s="525"/>
      <c r="X18" s="524"/>
      <c r="Y18" s="524"/>
      <c r="Z18" s="524"/>
      <c r="AA18" s="524"/>
      <c r="AB18" s="524"/>
      <c r="AC18" s="524"/>
      <c r="AD18" s="525"/>
      <c r="AE18" s="524"/>
      <c r="AF18" s="524"/>
      <c r="AG18" s="524"/>
      <c r="AH18" s="524"/>
      <c r="AI18" s="524"/>
      <c r="AJ18" s="524"/>
      <c r="AK18" s="524"/>
      <c r="AL18" s="524"/>
      <c r="AM18" s="526"/>
      <c r="AN18" s="524"/>
      <c r="AO18" s="524"/>
      <c r="AP18" s="524"/>
      <c r="AQ18" s="524"/>
      <c r="AR18" s="524"/>
      <c r="AS18" s="524"/>
    </row>
    <row r="19" spans="1:59" s="6" customFormat="1" ht="15" customHeight="1" x14ac:dyDescent="0.2">
      <c r="A19" s="79">
        <v>11</v>
      </c>
      <c r="B19" s="80"/>
      <c r="C19" s="69"/>
      <c r="D19" s="82"/>
      <c r="E19" s="82"/>
      <c r="F19" s="82"/>
      <c r="G19" s="82"/>
      <c r="H19" s="82"/>
      <c r="I19" s="82"/>
      <c r="J19" s="82"/>
      <c r="K19" s="81"/>
      <c r="L19" s="81"/>
      <c r="M19" s="81"/>
      <c r="N19" s="81"/>
      <c r="O19" s="81"/>
      <c r="P19" s="83" t="s">
        <v>482</v>
      </c>
      <c r="Q19" s="828"/>
      <c r="R19" s="524"/>
      <c r="S19" s="608" t="s">
        <v>491</v>
      </c>
      <c r="T19" s="438">
        <f>施設使用料見積書!E26</f>
        <v>0</v>
      </c>
      <c r="U19" s="433" t="s">
        <v>377</v>
      </c>
      <c r="V19" s="438">
        <f>施設使用料見積書!G26</f>
        <v>0</v>
      </c>
      <c r="W19" s="433" t="s">
        <v>377</v>
      </c>
      <c r="X19" s="438">
        <f>施設使用料見積書!I26</f>
        <v>0</v>
      </c>
      <c r="Y19" s="433" t="s">
        <v>377</v>
      </c>
      <c r="Z19" s="438">
        <f>施設使用料見積書!K26</f>
        <v>0</v>
      </c>
      <c r="AA19" s="433" t="s">
        <v>377</v>
      </c>
      <c r="AB19" s="438">
        <f>施設使用料見積書!M26</f>
        <v>0</v>
      </c>
      <c r="AC19" s="433" t="s">
        <v>377</v>
      </c>
      <c r="AD19" s="438">
        <f>施設使用料見積書!O26</f>
        <v>0</v>
      </c>
      <c r="AE19" s="433" t="s">
        <v>377</v>
      </c>
      <c r="AF19" s="524"/>
      <c r="AG19" s="524"/>
      <c r="AH19" s="524"/>
      <c r="AI19" s="524"/>
      <c r="AJ19" s="524"/>
      <c r="AK19" s="524"/>
      <c r="AL19" s="524"/>
      <c r="AM19" s="526"/>
      <c r="AN19" s="524"/>
      <c r="AO19" s="524"/>
      <c r="AP19" s="524"/>
      <c r="AQ19" s="524"/>
      <c r="AR19" s="524"/>
      <c r="AS19" s="524"/>
    </row>
    <row r="20" spans="1:59" s="6" customFormat="1" ht="15" customHeight="1" x14ac:dyDescent="0.2">
      <c r="A20" s="57">
        <v>12</v>
      </c>
      <c r="B20" s="58"/>
      <c r="C20" s="59"/>
      <c r="D20" s="60"/>
      <c r="E20" s="60"/>
      <c r="F20" s="60"/>
      <c r="G20" s="60"/>
      <c r="H20" s="60"/>
      <c r="I20" s="60"/>
      <c r="J20" s="60"/>
      <c r="K20" s="59"/>
      <c r="L20" s="59"/>
      <c r="M20" s="59"/>
      <c r="N20" s="59"/>
      <c r="O20" s="59"/>
      <c r="P20" s="61" t="s">
        <v>482</v>
      </c>
      <c r="Q20" s="828"/>
      <c r="R20" s="524"/>
      <c r="S20" s="608" t="s">
        <v>492</v>
      </c>
      <c r="T20" s="438">
        <f>施設使用料見積書!E28</f>
        <v>0</v>
      </c>
      <c r="U20" s="433" t="s">
        <v>377</v>
      </c>
      <c r="V20" s="438">
        <f>施設使用料見積書!G28</f>
        <v>0</v>
      </c>
      <c r="W20" s="433" t="s">
        <v>377</v>
      </c>
      <c r="X20" s="438">
        <f>施設使用料見積書!I28</f>
        <v>0</v>
      </c>
      <c r="Y20" s="433" t="s">
        <v>377</v>
      </c>
      <c r="Z20" s="438">
        <f>施設使用料見積書!K28</f>
        <v>0</v>
      </c>
      <c r="AA20" s="433" t="s">
        <v>377</v>
      </c>
      <c r="AB20" s="438">
        <f>施設使用料見積書!M28</f>
        <v>0</v>
      </c>
      <c r="AC20" s="433" t="s">
        <v>377</v>
      </c>
      <c r="AD20" s="438">
        <f>施設使用料見積書!O28</f>
        <v>0</v>
      </c>
      <c r="AE20" s="433" t="s">
        <v>377</v>
      </c>
      <c r="AF20" s="524"/>
      <c r="AG20" s="524"/>
      <c r="AH20" s="524"/>
      <c r="AI20" s="524"/>
      <c r="AJ20" s="524"/>
      <c r="AK20" s="524"/>
      <c r="AL20" s="524"/>
      <c r="AM20" s="526"/>
      <c r="AN20" s="524"/>
      <c r="AO20" s="524"/>
      <c r="AP20" s="524"/>
      <c r="AQ20" s="524"/>
      <c r="AR20" s="524"/>
      <c r="AS20" s="524"/>
    </row>
    <row r="21" spans="1:59" s="6" customFormat="1" ht="15" customHeight="1" x14ac:dyDescent="0.2">
      <c r="A21" s="57">
        <v>13</v>
      </c>
      <c r="B21" s="58"/>
      <c r="C21" s="59"/>
      <c r="D21" s="60"/>
      <c r="E21" s="60"/>
      <c r="F21" s="60"/>
      <c r="G21" s="60"/>
      <c r="H21" s="60"/>
      <c r="I21" s="60"/>
      <c r="J21" s="60"/>
      <c r="K21" s="59"/>
      <c r="L21" s="59"/>
      <c r="M21" s="59"/>
      <c r="N21" s="59"/>
      <c r="O21" s="59"/>
      <c r="P21" s="61" t="s">
        <v>482</v>
      </c>
      <c r="Q21" s="828"/>
      <c r="S21" s="550" t="s">
        <v>493</v>
      </c>
      <c r="T21" s="438">
        <f>施設使用料見積書!E30</f>
        <v>0</v>
      </c>
      <c r="U21" s="433" t="s">
        <v>377</v>
      </c>
      <c r="V21" s="438">
        <f>施設使用料見積書!G30</f>
        <v>0</v>
      </c>
      <c r="W21" s="433" t="s">
        <v>377</v>
      </c>
      <c r="X21" s="438">
        <f>施設使用料見積書!I30</f>
        <v>0</v>
      </c>
      <c r="Y21" s="433" t="s">
        <v>377</v>
      </c>
      <c r="Z21" s="438">
        <f>施設使用料見積書!K30</f>
        <v>0</v>
      </c>
      <c r="AA21" s="433" t="s">
        <v>377</v>
      </c>
      <c r="AB21" s="438">
        <f>施設使用料見積書!M30</f>
        <v>0</v>
      </c>
      <c r="AC21" s="433" t="s">
        <v>377</v>
      </c>
      <c r="AD21" s="438">
        <f>施設使用料見積書!O30</f>
        <v>0</v>
      </c>
      <c r="AE21" s="433" t="s">
        <v>377</v>
      </c>
      <c r="AM21" s="13"/>
    </row>
    <row r="22" spans="1:59" s="6" customFormat="1" ht="15" customHeight="1" x14ac:dyDescent="0.2">
      <c r="A22" s="57">
        <v>14</v>
      </c>
      <c r="B22" s="58"/>
      <c r="C22" s="59"/>
      <c r="D22" s="60"/>
      <c r="E22" s="60"/>
      <c r="F22" s="60"/>
      <c r="G22" s="60"/>
      <c r="H22" s="60"/>
      <c r="I22" s="60"/>
      <c r="J22" s="60"/>
      <c r="K22" s="59"/>
      <c r="L22" s="59"/>
      <c r="M22" s="59"/>
      <c r="N22" s="59"/>
      <c r="O22" s="59"/>
      <c r="P22" s="61" t="s">
        <v>482</v>
      </c>
      <c r="Q22" s="828"/>
      <c r="S22" s="550" t="s">
        <v>494</v>
      </c>
      <c r="T22" s="438">
        <f>施設使用料見積書!E32</f>
        <v>0</v>
      </c>
      <c r="U22" s="433" t="s">
        <v>377</v>
      </c>
      <c r="V22" s="438">
        <f>施設使用料見積書!G32</f>
        <v>0</v>
      </c>
      <c r="W22" s="433" t="s">
        <v>377</v>
      </c>
      <c r="X22" s="438">
        <f>施設使用料見積書!I32</f>
        <v>0</v>
      </c>
      <c r="Y22" s="433" t="s">
        <v>377</v>
      </c>
      <c r="Z22" s="438">
        <f>施設使用料見積書!K32</f>
        <v>0</v>
      </c>
      <c r="AA22" s="433" t="s">
        <v>377</v>
      </c>
      <c r="AB22" s="438">
        <f>施設使用料見積書!M32</f>
        <v>0</v>
      </c>
      <c r="AC22" s="433" t="s">
        <v>377</v>
      </c>
      <c r="AD22" s="438">
        <f>施設使用料見積書!O32</f>
        <v>0</v>
      </c>
      <c r="AE22" s="433" t="s">
        <v>377</v>
      </c>
      <c r="AM22" s="13"/>
    </row>
    <row r="23" spans="1:59" s="6" customFormat="1" ht="15" customHeight="1" x14ac:dyDescent="0.2">
      <c r="A23" s="57">
        <v>15</v>
      </c>
      <c r="B23" s="58"/>
      <c r="C23" s="59"/>
      <c r="D23" s="60"/>
      <c r="E23" s="60"/>
      <c r="F23" s="60"/>
      <c r="G23" s="60"/>
      <c r="H23" s="60"/>
      <c r="I23" s="60"/>
      <c r="J23" s="60"/>
      <c r="K23" s="59"/>
      <c r="L23" s="59"/>
      <c r="M23" s="59"/>
      <c r="N23" s="59"/>
      <c r="O23" s="59"/>
      <c r="P23" s="61" t="s">
        <v>482</v>
      </c>
      <c r="Q23" s="828"/>
      <c r="W23" s="12"/>
      <c r="AD23" s="12"/>
      <c r="AM23" s="13"/>
    </row>
    <row r="24" spans="1:59" s="6" customFormat="1" ht="15" customHeight="1" x14ac:dyDescent="0.2">
      <c r="A24" s="57">
        <v>16</v>
      </c>
      <c r="B24" s="58"/>
      <c r="C24" s="59"/>
      <c r="D24" s="60"/>
      <c r="E24" s="60"/>
      <c r="F24" s="60"/>
      <c r="G24" s="60"/>
      <c r="H24" s="60"/>
      <c r="I24" s="60"/>
      <c r="J24" s="60"/>
      <c r="K24" s="59"/>
      <c r="L24" s="59"/>
      <c r="M24" s="59"/>
      <c r="N24" s="59"/>
      <c r="O24" s="59"/>
      <c r="P24" s="61" t="s">
        <v>482</v>
      </c>
      <c r="Q24" s="828"/>
      <c r="S24" s="524" t="s">
        <v>495</v>
      </c>
      <c r="T24" s="609">
        <f>施設使用料見積書!A39</f>
        <v>0</v>
      </c>
      <c r="U24" s="609" t="s">
        <v>496</v>
      </c>
      <c r="V24" s="609" t="str">
        <f>施設使用料見積書!I39</f>
        <v/>
      </c>
      <c r="W24" s="609" t="s">
        <v>497</v>
      </c>
      <c r="X24" s="611">
        <f>施設使用料見積書!K39</f>
        <v>0</v>
      </c>
      <c r="Y24" s="610"/>
      <c r="AA24" s="611"/>
      <c r="AM24" s="13"/>
    </row>
    <row r="25" spans="1:59" s="6" customFormat="1" ht="15" customHeight="1" x14ac:dyDescent="0.2">
      <c r="A25" s="57">
        <v>17</v>
      </c>
      <c r="B25" s="58"/>
      <c r="C25" s="59"/>
      <c r="D25" s="60"/>
      <c r="E25" s="60"/>
      <c r="F25" s="60"/>
      <c r="G25" s="60"/>
      <c r="H25" s="60"/>
      <c r="I25" s="60"/>
      <c r="J25" s="60"/>
      <c r="K25" s="59"/>
      <c r="L25" s="59"/>
      <c r="M25" s="59"/>
      <c r="N25" s="59"/>
      <c r="O25" s="59"/>
      <c r="P25" s="61" t="s">
        <v>482</v>
      </c>
      <c r="Q25" s="828"/>
      <c r="S25" s="524" t="s">
        <v>495</v>
      </c>
      <c r="T25" s="609">
        <f>施設使用料見積書!A40</f>
        <v>0</v>
      </c>
      <c r="U25" s="609" t="s">
        <v>496</v>
      </c>
      <c r="V25" s="609" t="str">
        <f>施設使用料見積書!I40</f>
        <v/>
      </c>
      <c r="W25" s="609" t="s">
        <v>497</v>
      </c>
      <c r="X25" s="611">
        <f>施設使用料見積書!K40</f>
        <v>0</v>
      </c>
      <c r="Y25" s="610"/>
      <c r="AA25" s="611"/>
      <c r="AM25" s="13"/>
    </row>
    <row r="26" spans="1:59" s="6" customFormat="1" ht="15" customHeight="1" x14ac:dyDescent="0.2">
      <c r="A26" s="57">
        <v>18</v>
      </c>
      <c r="B26" s="58"/>
      <c r="C26" s="59"/>
      <c r="D26" s="60"/>
      <c r="E26" s="60"/>
      <c r="F26" s="60"/>
      <c r="G26" s="60"/>
      <c r="H26" s="60"/>
      <c r="I26" s="60"/>
      <c r="J26" s="60"/>
      <c r="K26" s="59"/>
      <c r="L26" s="59"/>
      <c r="M26" s="59"/>
      <c r="N26" s="59"/>
      <c r="O26" s="59"/>
      <c r="P26" s="61" t="s">
        <v>482</v>
      </c>
      <c r="Q26" s="828"/>
      <c r="S26" s="524" t="s">
        <v>495</v>
      </c>
      <c r="T26" s="609">
        <f>施設使用料見積書!A41</f>
        <v>0</v>
      </c>
      <c r="U26" s="609" t="s">
        <v>496</v>
      </c>
      <c r="V26" s="609" t="str">
        <f>施設使用料見積書!I41</f>
        <v/>
      </c>
      <c r="W26" s="609" t="s">
        <v>497</v>
      </c>
      <c r="X26" s="611">
        <f>施設使用料見積書!K41</f>
        <v>0</v>
      </c>
      <c r="Y26" s="610"/>
      <c r="AA26" s="611"/>
    </row>
    <row r="27" spans="1:59" s="6" customFormat="1" ht="15" customHeight="1" x14ac:dyDescent="0.2">
      <c r="A27" s="57">
        <v>19</v>
      </c>
      <c r="B27" s="58"/>
      <c r="C27" s="59"/>
      <c r="D27" s="60"/>
      <c r="E27" s="60"/>
      <c r="F27" s="60"/>
      <c r="G27" s="60"/>
      <c r="H27" s="60"/>
      <c r="I27" s="60"/>
      <c r="J27" s="60"/>
      <c r="K27" s="59"/>
      <c r="L27" s="59"/>
      <c r="M27" s="59"/>
      <c r="N27" s="59"/>
      <c r="O27" s="59"/>
      <c r="P27" s="61" t="s">
        <v>482</v>
      </c>
      <c r="Q27" s="828"/>
      <c r="S27" s="524" t="s">
        <v>495</v>
      </c>
      <c r="T27" s="609">
        <f>施設使用料見積書!A42</f>
        <v>0</v>
      </c>
      <c r="U27" s="609" t="s">
        <v>496</v>
      </c>
      <c r="V27" s="609" t="str">
        <f>施設使用料見積書!I42</f>
        <v/>
      </c>
      <c r="W27" s="609" t="s">
        <v>497</v>
      </c>
      <c r="X27" s="611">
        <f>施設使用料見積書!K42</f>
        <v>0</v>
      </c>
      <c r="Y27" s="610"/>
      <c r="AA27" s="611"/>
    </row>
    <row r="28" spans="1:59" s="6" customFormat="1" ht="15" customHeight="1" x14ac:dyDescent="0.2">
      <c r="A28" s="62">
        <v>20</v>
      </c>
      <c r="B28" s="63"/>
      <c r="C28" s="64"/>
      <c r="D28" s="65"/>
      <c r="E28" s="65"/>
      <c r="F28" s="65"/>
      <c r="G28" s="65"/>
      <c r="H28" s="65"/>
      <c r="I28" s="65"/>
      <c r="J28" s="65"/>
      <c r="K28" s="64"/>
      <c r="L28" s="64"/>
      <c r="M28" s="64"/>
      <c r="N28" s="64"/>
      <c r="O28" s="64"/>
      <c r="P28" s="66" t="s">
        <v>482</v>
      </c>
      <c r="Q28" s="828"/>
      <c r="S28" s="524" t="s">
        <v>495</v>
      </c>
      <c r="T28" s="609">
        <f>施設使用料見積書!A43</f>
        <v>0</v>
      </c>
      <c r="U28" s="609" t="s">
        <v>496</v>
      </c>
      <c r="V28" s="609" t="str">
        <f>施設使用料見積書!I43</f>
        <v/>
      </c>
      <c r="W28" s="609" t="s">
        <v>497</v>
      </c>
      <c r="X28" s="611">
        <f>施設使用料見積書!K43</f>
        <v>0</v>
      </c>
      <c r="Y28" s="610"/>
      <c r="AA28" s="611"/>
    </row>
    <row r="29" spans="1:59" s="6" customFormat="1" ht="15" customHeight="1" x14ac:dyDescent="0.2">
      <c r="A29" s="67">
        <v>21</v>
      </c>
      <c r="B29" s="68"/>
      <c r="C29" s="69"/>
      <c r="D29" s="70"/>
      <c r="E29" s="70"/>
      <c r="F29" s="70"/>
      <c r="G29" s="70"/>
      <c r="H29" s="70"/>
      <c r="I29" s="70"/>
      <c r="J29" s="70"/>
      <c r="K29" s="69"/>
      <c r="L29" s="69"/>
      <c r="M29" s="69"/>
      <c r="N29" s="69"/>
      <c r="O29" s="69"/>
      <c r="P29" s="71" t="s">
        <v>482</v>
      </c>
      <c r="Q29" s="828"/>
      <c r="S29" s="524" t="s">
        <v>495</v>
      </c>
      <c r="T29" s="609">
        <f>施設使用料見積書!A44</f>
        <v>0</v>
      </c>
      <c r="U29" s="609" t="s">
        <v>496</v>
      </c>
      <c r="V29" s="609" t="str">
        <f>施設使用料見積書!I44</f>
        <v/>
      </c>
      <c r="W29" s="609" t="s">
        <v>497</v>
      </c>
      <c r="X29" s="611">
        <f>施設使用料見積書!K44</f>
        <v>0</v>
      </c>
      <c r="Y29" s="610"/>
      <c r="AA29" s="611"/>
    </row>
    <row r="30" spans="1:59" s="6" customFormat="1" ht="15" customHeight="1" x14ac:dyDescent="0.2">
      <c r="A30" s="57">
        <v>22</v>
      </c>
      <c r="B30" s="58"/>
      <c r="C30" s="59"/>
      <c r="D30" s="60"/>
      <c r="E30" s="60"/>
      <c r="F30" s="60"/>
      <c r="G30" s="60"/>
      <c r="H30" s="60"/>
      <c r="I30" s="60"/>
      <c r="J30" s="60"/>
      <c r="K30" s="59"/>
      <c r="L30" s="59"/>
      <c r="M30" s="59"/>
      <c r="N30" s="59"/>
      <c r="O30" s="59"/>
      <c r="P30" s="61" t="s">
        <v>482</v>
      </c>
      <c r="Q30" s="37"/>
      <c r="S30" s="524" t="s">
        <v>495</v>
      </c>
      <c r="T30" s="609">
        <f>施設使用料見積書!A45</f>
        <v>0</v>
      </c>
      <c r="U30" s="609" t="s">
        <v>496</v>
      </c>
      <c r="V30" s="609" t="str">
        <f>施設使用料見積書!I45</f>
        <v/>
      </c>
      <c r="W30" s="609" t="s">
        <v>497</v>
      </c>
      <c r="X30" s="611">
        <f>施設使用料見積書!K45</f>
        <v>0</v>
      </c>
      <c r="Y30" s="610"/>
      <c r="AA30" s="611"/>
    </row>
    <row r="31" spans="1:59" s="6" customFormat="1" ht="15" customHeight="1" x14ac:dyDescent="0.2">
      <c r="A31" s="57">
        <v>23</v>
      </c>
      <c r="B31" s="58"/>
      <c r="C31" s="59"/>
      <c r="D31" s="60"/>
      <c r="E31" s="60"/>
      <c r="F31" s="60"/>
      <c r="G31" s="60"/>
      <c r="H31" s="60"/>
      <c r="I31" s="60"/>
      <c r="J31" s="60"/>
      <c r="K31" s="59"/>
      <c r="L31" s="59"/>
      <c r="M31" s="59"/>
      <c r="N31" s="59"/>
      <c r="O31" s="59"/>
      <c r="P31" s="61" t="s">
        <v>482</v>
      </c>
      <c r="Q31" s="37"/>
    </row>
    <row r="32" spans="1:59" s="6" customFormat="1" ht="15" customHeight="1" x14ac:dyDescent="0.2">
      <c r="A32" s="57">
        <v>24</v>
      </c>
      <c r="B32" s="58"/>
      <c r="C32" s="59"/>
      <c r="D32" s="60"/>
      <c r="E32" s="60"/>
      <c r="F32" s="60"/>
      <c r="G32" s="60"/>
      <c r="H32" s="60"/>
      <c r="I32" s="60"/>
      <c r="J32" s="60"/>
      <c r="K32" s="59"/>
      <c r="L32" s="59"/>
      <c r="M32" s="59"/>
      <c r="N32" s="59"/>
      <c r="O32" s="59"/>
      <c r="P32" s="61" t="s">
        <v>482</v>
      </c>
      <c r="Q32" s="37"/>
    </row>
    <row r="33" spans="1:17" s="6" customFormat="1" ht="15" customHeight="1" x14ac:dyDescent="0.2">
      <c r="A33" s="57">
        <v>25</v>
      </c>
      <c r="B33" s="58"/>
      <c r="C33" s="59"/>
      <c r="D33" s="60"/>
      <c r="E33" s="60"/>
      <c r="F33" s="60"/>
      <c r="G33" s="60"/>
      <c r="H33" s="60"/>
      <c r="I33" s="60"/>
      <c r="J33" s="60"/>
      <c r="K33" s="59"/>
      <c r="L33" s="59"/>
      <c r="M33" s="59"/>
      <c r="N33" s="59"/>
      <c r="O33" s="59"/>
      <c r="P33" s="61" t="s">
        <v>482</v>
      </c>
      <c r="Q33" s="37"/>
    </row>
    <row r="34" spans="1:17" s="6" customFormat="1" ht="15" customHeight="1" x14ac:dyDescent="0.2">
      <c r="A34" s="57">
        <v>26</v>
      </c>
      <c r="B34" s="58"/>
      <c r="C34" s="59"/>
      <c r="D34" s="60"/>
      <c r="E34" s="60"/>
      <c r="F34" s="60"/>
      <c r="G34" s="60"/>
      <c r="H34" s="60"/>
      <c r="I34" s="60"/>
      <c r="J34" s="60"/>
      <c r="K34" s="59"/>
      <c r="L34" s="59"/>
      <c r="M34" s="59"/>
      <c r="N34" s="59"/>
      <c r="O34" s="59"/>
      <c r="P34" s="61" t="s">
        <v>482</v>
      </c>
      <c r="Q34" s="37"/>
    </row>
    <row r="35" spans="1:17" s="6" customFormat="1" ht="15" customHeight="1" x14ac:dyDescent="0.2">
      <c r="A35" s="57">
        <v>27</v>
      </c>
      <c r="B35" s="58"/>
      <c r="C35" s="59"/>
      <c r="D35" s="60"/>
      <c r="E35" s="60"/>
      <c r="F35" s="60"/>
      <c r="G35" s="60"/>
      <c r="H35" s="60"/>
      <c r="I35" s="60"/>
      <c r="J35" s="60"/>
      <c r="K35" s="59"/>
      <c r="L35" s="59"/>
      <c r="M35" s="59"/>
      <c r="N35" s="59"/>
      <c r="O35" s="59"/>
      <c r="P35" s="61" t="s">
        <v>482</v>
      </c>
      <c r="Q35" s="37"/>
    </row>
    <row r="36" spans="1:17" s="6" customFormat="1" ht="15" customHeight="1" x14ac:dyDescent="0.2">
      <c r="A36" s="57">
        <v>28</v>
      </c>
      <c r="B36" s="58"/>
      <c r="C36" s="59"/>
      <c r="D36" s="60"/>
      <c r="E36" s="60"/>
      <c r="F36" s="60"/>
      <c r="G36" s="60"/>
      <c r="H36" s="60"/>
      <c r="I36" s="60"/>
      <c r="J36" s="60"/>
      <c r="K36" s="59"/>
      <c r="L36" s="59"/>
      <c r="M36" s="59"/>
      <c r="N36" s="59"/>
      <c r="O36" s="59"/>
      <c r="P36" s="61" t="s">
        <v>482</v>
      </c>
      <c r="Q36" s="37"/>
    </row>
    <row r="37" spans="1:17" s="6" customFormat="1" ht="15" customHeight="1" x14ac:dyDescent="0.2">
      <c r="A37" s="57">
        <v>29</v>
      </c>
      <c r="B37" s="58"/>
      <c r="C37" s="59"/>
      <c r="D37" s="60"/>
      <c r="E37" s="60"/>
      <c r="F37" s="60"/>
      <c r="G37" s="60"/>
      <c r="H37" s="60"/>
      <c r="I37" s="60"/>
      <c r="J37" s="60"/>
      <c r="K37" s="59"/>
      <c r="L37" s="59"/>
      <c r="M37" s="59"/>
      <c r="N37" s="59"/>
      <c r="O37" s="59"/>
      <c r="P37" s="61" t="s">
        <v>482</v>
      </c>
      <c r="Q37" s="37"/>
    </row>
    <row r="38" spans="1:17" s="6" customFormat="1" ht="15" customHeight="1" x14ac:dyDescent="0.2">
      <c r="A38" s="74">
        <v>30</v>
      </c>
      <c r="B38" s="75"/>
      <c r="C38" s="76"/>
      <c r="D38" s="77"/>
      <c r="E38" s="77"/>
      <c r="F38" s="77"/>
      <c r="G38" s="77"/>
      <c r="H38" s="77"/>
      <c r="I38" s="77"/>
      <c r="J38" s="77"/>
      <c r="K38" s="76"/>
      <c r="L38" s="76"/>
      <c r="M38" s="76"/>
      <c r="N38" s="76"/>
      <c r="O38" s="76"/>
      <c r="P38" s="78" t="s">
        <v>482</v>
      </c>
      <c r="Q38" s="37"/>
    </row>
    <row r="39" spans="1:17" s="6" customFormat="1" ht="15" customHeight="1" x14ac:dyDescent="0.2">
      <c r="A39" s="79">
        <v>31</v>
      </c>
      <c r="B39" s="80"/>
      <c r="C39" s="81"/>
      <c r="D39" s="82"/>
      <c r="E39" s="82"/>
      <c r="F39" s="82"/>
      <c r="G39" s="82"/>
      <c r="H39" s="82"/>
      <c r="I39" s="82"/>
      <c r="J39" s="82"/>
      <c r="K39" s="81"/>
      <c r="L39" s="81"/>
      <c r="M39" s="81"/>
      <c r="N39" s="81"/>
      <c r="O39" s="81"/>
      <c r="P39" s="83" t="s">
        <v>482</v>
      </c>
      <c r="Q39" s="37"/>
    </row>
    <row r="40" spans="1:17" s="6" customFormat="1" ht="15" customHeight="1" x14ac:dyDescent="0.2">
      <c r="A40" s="57">
        <v>32</v>
      </c>
      <c r="B40" s="58"/>
      <c r="C40" s="59"/>
      <c r="D40" s="60"/>
      <c r="E40" s="60"/>
      <c r="F40" s="60"/>
      <c r="G40" s="60"/>
      <c r="H40" s="60"/>
      <c r="I40" s="60"/>
      <c r="J40" s="60"/>
      <c r="K40" s="59"/>
      <c r="L40" s="59"/>
      <c r="M40" s="59"/>
      <c r="N40" s="59"/>
      <c r="O40" s="59"/>
      <c r="P40" s="61" t="s">
        <v>482</v>
      </c>
      <c r="Q40" s="37"/>
    </row>
    <row r="41" spans="1:17" s="6" customFormat="1" ht="15" customHeight="1" x14ac:dyDescent="0.2">
      <c r="A41" s="57">
        <v>33</v>
      </c>
      <c r="B41" s="58"/>
      <c r="C41" s="59"/>
      <c r="D41" s="60"/>
      <c r="E41" s="60"/>
      <c r="F41" s="60"/>
      <c r="G41" s="60"/>
      <c r="H41" s="60"/>
      <c r="I41" s="60"/>
      <c r="J41" s="60"/>
      <c r="K41" s="59"/>
      <c r="L41" s="59"/>
      <c r="M41" s="59"/>
      <c r="N41" s="59"/>
      <c r="O41" s="59"/>
      <c r="P41" s="61" t="s">
        <v>482</v>
      </c>
      <c r="Q41" s="37"/>
    </row>
    <row r="42" spans="1:17" s="6" customFormat="1" ht="15" customHeight="1" x14ac:dyDescent="0.2">
      <c r="A42" s="57">
        <v>34</v>
      </c>
      <c r="B42" s="58"/>
      <c r="C42" s="59"/>
      <c r="D42" s="60"/>
      <c r="E42" s="60"/>
      <c r="F42" s="60"/>
      <c r="G42" s="60"/>
      <c r="H42" s="60"/>
      <c r="I42" s="60"/>
      <c r="J42" s="60"/>
      <c r="K42" s="59"/>
      <c r="L42" s="59"/>
      <c r="M42" s="59"/>
      <c r="N42" s="59"/>
      <c r="O42" s="59"/>
      <c r="P42" s="61" t="s">
        <v>482</v>
      </c>
      <c r="Q42" s="37"/>
    </row>
    <row r="43" spans="1:17" s="6" customFormat="1" ht="15" customHeight="1" x14ac:dyDescent="0.2">
      <c r="A43" s="57">
        <v>35</v>
      </c>
      <c r="B43" s="58"/>
      <c r="C43" s="59"/>
      <c r="D43" s="60"/>
      <c r="E43" s="60"/>
      <c r="F43" s="60"/>
      <c r="G43" s="60"/>
      <c r="H43" s="60"/>
      <c r="I43" s="60"/>
      <c r="J43" s="60"/>
      <c r="K43" s="59"/>
      <c r="L43" s="59"/>
      <c r="M43" s="59"/>
      <c r="N43" s="59"/>
      <c r="O43" s="59"/>
      <c r="P43" s="61" t="s">
        <v>482</v>
      </c>
      <c r="Q43" s="37"/>
    </row>
    <row r="44" spans="1:17" s="6" customFormat="1" ht="15" customHeight="1" x14ac:dyDescent="0.2">
      <c r="A44" s="57">
        <v>36</v>
      </c>
      <c r="B44" s="58"/>
      <c r="C44" s="59"/>
      <c r="D44" s="60"/>
      <c r="E44" s="60"/>
      <c r="F44" s="60"/>
      <c r="G44" s="60"/>
      <c r="H44" s="60"/>
      <c r="I44" s="60"/>
      <c r="J44" s="60"/>
      <c r="K44" s="59"/>
      <c r="L44" s="59"/>
      <c r="M44" s="59"/>
      <c r="N44" s="59"/>
      <c r="O44" s="59"/>
      <c r="P44" s="61" t="s">
        <v>482</v>
      </c>
      <c r="Q44" s="37"/>
    </row>
    <row r="45" spans="1:17" s="6" customFormat="1" ht="15" customHeight="1" x14ac:dyDescent="0.2">
      <c r="A45" s="57">
        <v>37</v>
      </c>
      <c r="B45" s="58"/>
      <c r="C45" s="59"/>
      <c r="D45" s="60"/>
      <c r="E45" s="60"/>
      <c r="F45" s="60"/>
      <c r="G45" s="60"/>
      <c r="H45" s="60"/>
      <c r="I45" s="60"/>
      <c r="J45" s="60"/>
      <c r="K45" s="59"/>
      <c r="L45" s="59"/>
      <c r="M45" s="59"/>
      <c r="N45" s="59"/>
      <c r="O45" s="59"/>
      <c r="P45" s="61" t="s">
        <v>482</v>
      </c>
      <c r="Q45" s="37"/>
    </row>
    <row r="46" spans="1:17" s="6" customFormat="1" ht="15" customHeight="1" x14ac:dyDescent="0.2">
      <c r="A46" s="57">
        <v>38</v>
      </c>
      <c r="B46" s="58"/>
      <c r="C46" s="59"/>
      <c r="D46" s="60"/>
      <c r="E46" s="60"/>
      <c r="F46" s="60"/>
      <c r="G46" s="60"/>
      <c r="H46" s="60"/>
      <c r="I46" s="60"/>
      <c r="J46" s="60"/>
      <c r="K46" s="59"/>
      <c r="L46" s="59"/>
      <c r="M46" s="59"/>
      <c r="N46" s="59"/>
      <c r="O46" s="59"/>
      <c r="P46" s="61" t="s">
        <v>482</v>
      </c>
      <c r="Q46" s="37"/>
    </row>
    <row r="47" spans="1:17" s="6" customFormat="1" ht="15" customHeight="1" x14ac:dyDescent="0.2">
      <c r="A47" s="57">
        <v>39</v>
      </c>
      <c r="B47" s="58"/>
      <c r="C47" s="59"/>
      <c r="D47" s="60"/>
      <c r="E47" s="60"/>
      <c r="F47" s="60"/>
      <c r="G47" s="60"/>
      <c r="H47" s="60"/>
      <c r="I47" s="60"/>
      <c r="J47" s="60"/>
      <c r="K47" s="59"/>
      <c r="L47" s="59"/>
      <c r="M47" s="59"/>
      <c r="N47" s="59"/>
      <c r="O47" s="59"/>
      <c r="P47" s="61" t="s">
        <v>482</v>
      </c>
      <c r="Q47" s="37"/>
    </row>
    <row r="48" spans="1:17" s="6" customFormat="1" ht="15" customHeight="1" x14ac:dyDescent="0.2">
      <c r="A48" s="62">
        <v>40</v>
      </c>
      <c r="B48" s="63"/>
      <c r="C48" s="64"/>
      <c r="D48" s="65"/>
      <c r="E48" s="65"/>
      <c r="F48" s="65"/>
      <c r="G48" s="65"/>
      <c r="H48" s="65"/>
      <c r="I48" s="65"/>
      <c r="J48" s="65"/>
      <c r="K48" s="64"/>
      <c r="L48" s="64"/>
      <c r="M48" s="64"/>
      <c r="N48" s="64"/>
      <c r="O48" s="64"/>
      <c r="P48" s="66" t="s">
        <v>482</v>
      </c>
      <c r="Q48" s="37"/>
    </row>
    <row r="49" spans="1:17" s="6" customFormat="1" ht="15" customHeight="1" x14ac:dyDescent="0.2">
      <c r="A49" s="67">
        <v>41</v>
      </c>
      <c r="B49" s="68"/>
      <c r="C49" s="69"/>
      <c r="D49" s="70"/>
      <c r="E49" s="70"/>
      <c r="F49" s="70"/>
      <c r="G49" s="70"/>
      <c r="H49" s="70"/>
      <c r="I49" s="70"/>
      <c r="J49" s="70"/>
      <c r="K49" s="69"/>
      <c r="L49" s="69"/>
      <c r="M49" s="69"/>
      <c r="N49" s="69"/>
      <c r="O49" s="69"/>
      <c r="P49" s="71" t="s">
        <v>482</v>
      </c>
      <c r="Q49" s="37"/>
    </row>
    <row r="50" spans="1:17" s="6" customFormat="1" ht="15" customHeight="1" x14ac:dyDescent="0.2">
      <c r="A50" s="57">
        <v>42</v>
      </c>
      <c r="B50" s="58"/>
      <c r="C50" s="59"/>
      <c r="D50" s="60"/>
      <c r="E50" s="60"/>
      <c r="F50" s="60"/>
      <c r="G50" s="60"/>
      <c r="H50" s="60"/>
      <c r="I50" s="60"/>
      <c r="J50" s="60"/>
      <c r="K50" s="59"/>
      <c r="L50" s="59"/>
      <c r="M50" s="59"/>
      <c r="N50" s="59"/>
      <c r="O50" s="59"/>
      <c r="P50" s="61" t="s">
        <v>482</v>
      </c>
      <c r="Q50" s="37"/>
    </row>
    <row r="51" spans="1:17" s="6" customFormat="1" ht="15" customHeight="1" x14ac:dyDescent="0.2">
      <c r="A51" s="57">
        <v>43</v>
      </c>
      <c r="B51" s="58"/>
      <c r="C51" s="59"/>
      <c r="D51" s="60"/>
      <c r="E51" s="60"/>
      <c r="F51" s="60"/>
      <c r="G51" s="60"/>
      <c r="H51" s="60"/>
      <c r="I51" s="60"/>
      <c r="J51" s="60"/>
      <c r="K51" s="59"/>
      <c r="L51" s="59"/>
      <c r="M51" s="59"/>
      <c r="N51" s="59"/>
      <c r="O51" s="59"/>
      <c r="P51" s="61" t="s">
        <v>482</v>
      </c>
      <c r="Q51" s="37"/>
    </row>
    <row r="52" spans="1:17" s="6" customFormat="1" ht="15" customHeight="1" x14ac:dyDescent="0.2">
      <c r="A52" s="57">
        <v>44</v>
      </c>
      <c r="B52" s="58"/>
      <c r="C52" s="59"/>
      <c r="D52" s="60"/>
      <c r="E52" s="60"/>
      <c r="F52" s="60"/>
      <c r="G52" s="60"/>
      <c r="H52" s="60"/>
      <c r="I52" s="60"/>
      <c r="J52" s="60"/>
      <c r="K52" s="59"/>
      <c r="L52" s="59"/>
      <c r="M52" s="59"/>
      <c r="N52" s="59"/>
      <c r="O52" s="59"/>
      <c r="P52" s="61" t="s">
        <v>482</v>
      </c>
      <c r="Q52" s="37"/>
    </row>
    <row r="53" spans="1:17" s="6" customFormat="1" ht="15" customHeight="1" x14ac:dyDescent="0.2">
      <c r="A53" s="57">
        <v>45</v>
      </c>
      <c r="B53" s="58"/>
      <c r="C53" s="59"/>
      <c r="D53" s="60"/>
      <c r="E53" s="60"/>
      <c r="F53" s="60"/>
      <c r="G53" s="60"/>
      <c r="H53" s="60"/>
      <c r="I53" s="60"/>
      <c r="J53" s="60"/>
      <c r="K53" s="59"/>
      <c r="L53" s="59"/>
      <c r="M53" s="59"/>
      <c r="N53" s="59"/>
      <c r="O53" s="59"/>
      <c r="P53" s="61" t="s">
        <v>482</v>
      </c>
      <c r="Q53" s="37"/>
    </row>
    <row r="54" spans="1:17" s="6" customFormat="1" ht="15" customHeight="1" x14ac:dyDescent="0.2">
      <c r="A54" s="57">
        <v>46</v>
      </c>
      <c r="B54" s="58"/>
      <c r="C54" s="59"/>
      <c r="D54" s="60"/>
      <c r="E54" s="60"/>
      <c r="F54" s="60"/>
      <c r="G54" s="60"/>
      <c r="H54" s="60"/>
      <c r="I54" s="60"/>
      <c r="J54" s="60"/>
      <c r="K54" s="59"/>
      <c r="L54" s="59"/>
      <c r="M54" s="59"/>
      <c r="N54" s="59"/>
      <c r="O54" s="59"/>
      <c r="P54" s="61" t="s">
        <v>482</v>
      </c>
      <c r="Q54" s="37"/>
    </row>
    <row r="55" spans="1:17" s="6" customFormat="1" ht="15" customHeight="1" x14ac:dyDescent="0.2">
      <c r="A55" s="57">
        <v>47</v>
      </c>
      <c r="B55" s="58"/>
      <c r="C55" s="59"/>
      <c r="D55" s="60"/>
      <c r="E55" s="60"/>
      <c r="F55" s="60"/>
      <c r="G55" s="60"/>
      <c r="H55" s="60"/>
      <c r="I55" s="60"/>
      <c r="J55" s="60"/>
      <c r="K55" s="59"/>
      <c r="L55" s="59"/>
      <c r="M55" s="59"/>
      <c r="N55" s="59"/>
      <c r="O55" s="59"/>
      <c r="P55" s="61" t="s">
        <v>482</v>
      </c>
      <c r="Q55" s="37"/>
    </row>
    <row r="56" spans="1:17" s="6" customFormat="1" ht="15" customHeight="1" x14ac:dyDescent="0.2">
      <c r="A56" s="57">
        <v>48</v>
      </c>
      <c r="B56" s="58"/>
      <c r="C56" s="59"/>
      <c r="D56" s="60"/>
      <c r="E56" s="60"/>
      <c r="F56" s="60"/>
      <c r="G56" s="60"/>
      <c r="H56" s="60"/>
      <c r="I56" s="60"/>
      <c r="J56" s="60"/>
      <c r="K56" s="59"/>
      <c r="L56" s="59"/>
      <c r="M56" s="59"/>
      <c r="N56" s="59"/>
      <c r="O56" s="59"/>
      <c r="P56" s="61" t="s">
        <v>482</v>
      </c>
      <c r="Q56" s="37"/>
    </row>
    <row r="57" spans="1:17" s="6" customFormat="1" ht="15" customHeight="1" x14ac:dyDescent="0.2">
      <c r="A57" s="57">
        <v>49</v>
      </c>
      <c r="B57" s="58"/>
      <c r="C57" s="59"/>
      <c r="D57" s="60"/>
      <c r="E57" s="60"/>
      <c r="F57" s="60"/>
      <c r="G57" s="60"/>
      <c r="H57" s="60"/>
      <c r="I57" s="60"/>
      <c r="J57" s="60"/>
      <c r="K57" s="59"/>
      <c r="L57" s="59"/>
      <c r="M57" s="59"/>
      <c r="N57" s="59"/>
      <c r="O57" s="59"/>
      <c r="P57" s="61" t="s">
        <v>482</v>
      </c>
      <c r="Q57" s="37"/>
    </row>
    <row r="58" spans="1:17" s="6" customFormat="1" ht="15" customHeight="1" x14ac:dyDescent="0.2">
      <c r="A58" s="74">
        <v>50</v>
      </c>
      <c r="B58" s="75"/>
      <c r="C58" s="76"/>
      <c r="D58" s="77"/>
      <c r="E58" s="77"/>
      <c r="F58" s="77"/>
      <c r="G58" s="77"/>
      <c r="H58" s="77"/>
      <c r="I58" s="77"/>
      <c r="J58" s="77"/>
      <c r="K58" s="76"/>
      <c r="L58" s="76"/>
      <c r="M58" s="76"/>
      <c r="N58" s="76"/>
      <c r="O58" s="76"/>
      <c r="P58" s="78" t="s">
        <v>482</v>
      </c>
      <c r="Q58" s="37"/>
    </row>
    <row r="59" spans="1:17" s="6" customFormat="1" ht="15" customHeight="1" x14ac:dyDescent="0.2">
      <c r="A59" s="79">
        <v>51</v>
      </c>
      <c r="B59" s="80"/>
      <c r="C59" s="81"/>
      <c r="D59" s="82"/>
      <c r="E59" s="82"/>
      <c r="F59" s="82"/>
      <c r="G59" s="82"/>
      <c r="H59" s="82"/>
      <c r="I59" s="82"/>
      <c r="J59" s="82"/>
      <c r="K59" s="81"/>
      <c r="L59" s="81"/>
      <c r="M59" s="81"/>
      <c r="N59" s="81"/>
      <c r="O59" s="81"/>
      <c r="P59" s="83" t="s">
        <v>482</v>
      </c>
      <c r="Q59" s="37"/>
    </row>
    <row r="60" spans="1:17" s="6" customFormat="1" ht="15" customHeight="1" x14ac:dyDescent="0.2">
      <c r="A60" s="57">
        <v>52</v>
      </c>
      <c r="B60" s="58"/>
      <c r="C60" s="59"/>
      <c r="D60" s="60"/>
      <c r="E60" s="60"/>
      <c r="F60" s="60"/>
      <c r="G60" s="60"/>
      <c r="H60" s="60"/>
      <c r="I60" s="60"/>
      <c r="J60" s="60"/>
      <c r="K60" s="59"/>
      <c r="L60" s="59"/>
      <c r="M60" s="59"/>
      <c r="N60" s="59"/>
      <c r="O60" s="59"/>
      <c r="P60" s="61" t="s">
        <v>482</v>
      </c>
      <c r="Q60" s="37"/>
    </row>
    <row r="61" spans="1:17" s="6" customFormat="1" ht="15" customHeight="1" x14ac:dyDescent="0.2">
      <c r="A61" s="57">
        <v>53</v>
      </c>
      <c r="B61" s="58"/>
      <c r="C61" s="59"/>
      <c r="D61" s="60"/>
      <c r="E61" s="60"/>
      <c r="F61" s="60"/>
      <c r="G61" s="60"/>
      <c r="H61" s="60"/>
      <c r="I61" s="60"/>
      <c r="J61" s="60"/>
      <c r="K61" s="59"/>
      <c r="L61" s="59"/>
      <c r="M61" s="59"/>
      <c r="N61" s="59"/>
      <c r="O61" s="59"/>
      <c r="P61" s="61" t="s">
        <v>482</v>
      </c>
      <c r="Q61" s="37"/>
    </row>
    <row r="62" spans="1:17" s="6" customFormat="1" ht="15" customHeight="1" x14ac:dyDescent="0.2">
      <c r="A62" s="57">
        <v>54</v>
      </c>
      <c r="B62" s="58"/>
      <c r="C62" s="59"/>
      <c r="D62" s="60"/>
      <c r="E62" s="60"/>
      <c r="F62" s="60"/>
      <c r="G62" s="60"/>
      <c r="H62" s="60"/>
      <c r="I62" s="60"/>
      <c r="J62" s="60"/>
      <c r="K62" s="59"/>
      <c r="L62" s="59"/>
      <c r="M62" s="59"/>
      <c r="N62" s="59"/>
      <c r="O62" s="59"/>
      <c r="P62" s="61" t="s">
        <v>482</v>
      </c>
      <c r="Q62" s="37"/>
    </row>
    <row r="63" spans="1:17" s="6" customFormat="1" ht="15" customHeight="1" x14ac:dyDescent="0.2">
      <c r="A63" s="57">
        <v>55</v>
      </c>
      <c r="B63" s="58"/>
      <c r="C63" s="59"/>
      <c r="D63" s="60"/>
      <c r="E63" s="60"/>
      <c r="F63" s="60"/>
      <c r="G63" s="60"/>
      <c r="H63" s="60"/>
      <c r="I63" s="60"/>
      <c r="J63" s="60"/>
      <c r="K63" s="59"/>
      <c r="L63" s="59"/>
      <c r="M63" s="59"/>
      <c r="N63" s="59"/>
      <c r="O63" s="59"/>
      <c r="P63" s="61" t="s">
        <v>482</v>
      </c>
      <c r="Q63" s="37"/>
    </row>
    <row r="64" spans="1:17" s="6" customFormat="1" ht="15" customHeight="1" x14ac:dyDescent="0.2">
      <c r="A64" s="57">
        <v>56</v>
      </c>
      <c r="B64" s="58"/>
      <c r="C64" s="59"/>
      <c r="D64" s="60"/>
      <c r="E64" s="60"/>
      <c r="F64" s="60"/>
      <c r="G64" s="60"/>
      <c r="H64" s="60"/>
      <c r="I64" s="60"/>
      <c r="J64" s="60"/>
      <c r="K64" s="59"/>
      <c r="L64" s="59"/>
      <c r="M64" s="59"/>
      <c r="N64" s="59"/>
      <c r="O64" s="59"/>
      <c r="P64" s="61"/>
      <c r="Q64" s="37"/>
    </row>
    <row r="65" spans="1:17" s="6" customFormat="1" ht="15" customHeight="1" x14ac:dyDescent="0.2">
      <c r="A65" s="57">
        <v>57</v>
      </c>
      <c r="B65" s="58"/>
      <c r="C65" s="59"/>
      <c r="D65" s="60"/>
      <c r="E65" s="60"/>
      <c r="F65" s="60"/>
      <c r="G65" s="60"/>
      <c r="H65" s="60"/>
      <c r="I65" s="60"/>
      <c r="J65" s="60"/>
      <c r="K65" s="59"/>
      <c r="L65" s="59"/>
      <c r="M65" s="59"/>
      <c r="N65" s="59"/>
      <c r="O65" s="59"/>
      <c r="P65" s="61"/>
      <c r="Q65" s="37"/>
    </row>
    <row r="66" spans="1:17" s="6" customFormat="1" ht="15" customHeight="1" x14ac:dyDescent="0.2">
      <c r="A66" s="57">
        <v>58</v>
      </c>
      <c r="B66" s="58"/>
      <c r="C66" s="59"/>
      <c r="D66" s="60"/>
      <c r="E66" s="60"/>
      <c r="F66" s="60"/>
      <c r="G66" s="60"/>
      <c r="H66" s="60"/>
      <c r="I66" s="60"/>
      <c r="J66" s="60"/>
      <c r="K66" s="59"/>
      <c r="L66" s="59"/>
      <c r="M66" s="59"/>
      <c r="N66" s="59"/>
      <c r="O66" s="59"/>
      <c r="P66" s="61"/>
      <c r="Q66" s="37"/>
    </row>
    <row r="67" spans="1:17" s="6" customFormat="1" ht="15" customHeight="1" x14ac:dyDescent="0.2">
      <c r="A67" s="57">
        <v>59</v>
      </c>
      <c r="B67" s="58"/>
      <c r="C67" s="59"/>
      <c r="D67" s="60"/>
      <c r="E67" s="60"/>
      <c r="F67" s="60"/>
      <c r="G67" s="60"/>
      <c r="H67" s="60"/>
      <c r="I67" s="60"/>
      <c r="J67" s="60"/>
      <c r="K67" s="59"/>
      <c r="L67" s="59"/>
      <c r="M67" s="59"/>
      <c r="N67" s="59"/>
      <c r="O67" s="59"/>
      <c r="P67" s="61"/>
      <c r="Q67" s="37"/>
    </row>
    <row r="68" spans="1:17" s="6" customFormat="1" ht="15" customHeight="1" x14ac:dyDescent="0.2">
      <c r="A68" s="62">
        <v>60</v>
      </c>
      <c r="B68" s="63"/>
      <c r="C68" s="64"/>
      <c r="D68" s="65"/>
      <c r="E68" s="65"/>
      <c r="F68" s="65"/>
      <c r="G68" s="65"/>
      <c r="H68" s="65"/>
      <c r="I68" s="65"/>
      <c r="J68" s="65"/>
      <c r="K68" s="64"/>
      <c r="L68" s="64"/>
      <c r="M68" s="64"/>
      <c r="N68" s="64"/>
      <c r="O68" s="64"/>
      <c r="P68" s="66"/>
      <c r="Q68" s="37"/>
    </row>
    <row r="69" spans="1:17" s="6" customFormat="1" ht="15" customHeight="1" x14ac:dyDescent="0.2">
      <c r="A69" s="79">
        <v>61</v>
      </c>
      <c r="B69" s="80"/>
      <c r="C69" s="81"/>
      <c r="D69" s="82"/>
      <c r="E69" s="82"/>
      <c r="F69" s="82"/>
      <c r="G69" s="82"/>
      <c r="H69" s="82"/>
      <c r="I69" s="82"/>
      <c r="J69" s="82"/>
      <c r="K69" s="81"/>
      <c r="L69" s="81"/>
      <c r="M69" s="81"/>
      <c r="N69" s="81"/>
      <c r="O69" s="81"/>
      <c r="P69" s="83"/>
      <c r="Q69" s="37"/>
    </row>
    <row r="70" spans="1:17" s="6" customFormat="1" ht="15" customHeight="1" x14ac:dyDescent="0.2">
      <c r="A70" s="57">
        <v>62</v>
      </c>
      <c r="B70" s="58"/>
      <c r="C70" s="59"/>
      <c r="D70" s="60"/>
      <c r="E70" s="60"/>
      <c r="F70" s="60"/>
      <c r="G70" s="60"/>
      <c r="H70" s="60"/>
      <c r="I70" s="60"/>
      <c r="J70" s="60"/>
      <c r="K70" s="59"/>
      <c r="L70" s="59"/>
      <c r="M70" s="59"/>
      <c r="N70" s="59"/>
      <c r="O70" s="59"/>
      <c r="P70" s="61"/>
      <c r="Q70" s="37"/>
    </row>
    <row r="71" spans="1:17" s="6" customFormat="1" ht="15" customHeight="1" x14ac:dyDescent="0.2">
      <c r="A71" s="57">
        <v>63</v>
      </c>
      <c r="B71" s="58"/>
      <c r="C71" s="59"/>
      <c r="D71" s="60"/>
      <c r="E71" s="60"/>
      <c r="F71" s="60"/>
      <c r="G71" s="60"/>
      <c r="H71" s="60"/>
      <c r="I71" s="60"/>
      <c r="J71" s="60"/>
      <c r="K71" s="59"/>
      <c r="L71" s="59"/>
      <c r="M71" s="59"/>
      <c r="N71" s="59"/>
      <c r="O71" s="59"/>
      <c r="P71" s="61"/>
      <c r="Q71" s="37"/>
    </row>
    <row r="72" spans="1:17" s="6" customFormat="1" ht="15" customHeight="1" x14ac:dyDescent="0.2">
      <c r="A72" s="57">
        <v>64</v>
      </c>
      <c r="B72" s="58"/>
      <c r="C72" s="59"/>
      <c r="D72" s="60"/>
      <c r="E72" s="60"/>
      <c r="F72" s="60"/>
      <c r="G72" s="60"/>
      <c r="H72" s="60"/>
      <c r="I72" s="60"/>
      <c r="J72" s="60"/>
      <c r="K72" s="59"/>
      <c r="L72" s="59"/>
      <c r="M72" s="59"/>
      <c r="N72" s="59"/>
      <c r="O72" s="59"/>
      <c r="P72" s="61"/>
      <c r="Q72" s="37"/>
    </row>
    <row r="73" spans="1:17" s="6" customFormat="1" ht="15" customHeight="1" x14ac:dyDescent="0.2">
      <c r="A73" s="57">
        <v>65</v>
      </c>
      <c r="B73" s="58"/>
      <c r="C73" s="59"/>
      <c r="D73" s="60"/>
      <c r="E73" s="60"/>
      <c r="F73" s="60"/>
      <c r="G73" s="60"/>
      <c r="H73" s="60"/>
      <c r="I73" s="60"/>
      <c r="J73" s="60"/>
      <c r="K73" s="59"/>
      <c r="L73" s="59"/>
      <c r="M73" s="59"/>
      <c r="N73" s="59"/>
      <c r="O73" s="59"/>
      <c r="P73" s="61"/>
      <c r="Q73" s="37"/>
    </row>
    <row r="74" spans="1:17" s="6" customFormat="1" ht="15" customHeight="1" x14ac:dyDescent="0.2">
      <c r="A74" s="57">
        <v>66</v>
      </c>
      <c r="B74" s="58"/>
      <c r="C74" s="59"/>
      <c r="D74" s="60"/>
      <c r="E74" s="60"/>
      <c r="F74" s="60"/>
      <c r="G74" s="60"/>
      <c r="H74" s="60"/>
      <c r="I74" s="60"/>
      <c r="J74" s="60"/>
      <c r="K74" s="59"/>
      <c r="L74" s="59"/>
      <c r="M74" s="59"/>
      <c r="N74" s="59"/>
      <c r="O74" s="59"/>
      <c r="P74" s="61"/>
      <c r="Q74" s="37"/>
    </row>
    <row r="75" spans="1:17" s="6" customFormat="1" ht="15" customHeight="1" x14ac:dyDescent="0.2">
      <c r="A75" s="57">
        <v>67</v>
      </c>
      <c r="B75" s="58"/>
      <c r="C75" s="59"/>
      <c r="D75" s="60"/>
      <c r="E75" s="60"/>
      <c r="F75" s="60"/>
      <c r="G75" s="60"/>
      <c r="H75" s="60"/>
      <c r="I75" s="60"/>
      <c r="J75" s="60"/>
      <c r="K75" s="59"/>
      <c r="L75" s="59"/>
      <c r="M75" s="59"/>
      <c r="N75" s="59"/>
      <c r="O75" s="59"/>
      <c r="P75" s="61"/>
      <c r="Q75" s="37"/>
    </row>
    <row r="76" spans="1:17" s="6" customFormat="1" ht="15" customHeight="1" x14ac:dyDescent="0.2">
      <c r="A76" s="57">
        <v>68</v>
      </c>
      <c r="B76" s="58"/>
      <c r="C76" s="59"/>
      <c r="D76" s="60"/>
      <c r="E76" s="60"/>
      <c r="F76" s="60"/>
      <c r="G76" s="60"/>
      <c r="H76" s="60"/>
      <c r="I76" s="60"/>
      <c r="J76" s="60"/>
      <c r="K76" s="59"/>
      <c r="L76" s="59"/>
      <c r="M76" s="59"/>
      <c r="N76" s="59"/>
      <c r="O76" s="59"/>
      <c r="P76" s="61"/>
      <c r="Q76" s="37"/>
    </row>
    <row r="77" spans="1:17" s="6" customFormat="1" ht="15" customHeight="1" x14ac:dyDescent="0.2">
      <c r="A77" s="57">
        <v>69</v>
      </c>
      <c r="B77" s="58"/>
      <c r="C77" s="59"/>
      <c r="D77" s="60"/>
      <c r="E77" s="60"/>
      <c r="F77" s="60"/>
      <c r="G77" s="60"/>
      <c r="H77" s="60"/>
      <c r="I77" s="60"/>
      <c r="J77" s="60"/>
      <c r="K77" s="59"/>
      <c r="L77" s="59"/>
      <c r="M77" s="59"/>
      <c r="N77" s="59"/>
      <c r="O77" s="59"/>
      <c r="P77" s="61"/>
      <c r="Q77" s="37"/>
    </row>
    <row r="78" spans="1:17" s="6" customFormat="1" ht="15" customHeight="1" x14ac:dyDescent="0.2">
      <c r="A78" s="62">
        <v>70</v>
      </c>
      <c r="B78" s="63"/>
      <c r="C78" s="64"/>
      <c r="D78" s="65"/>
      <c r="E78" s="65"/>
      <c r="F78" s="65"/>
      <c r="G78" s="65"/>
      <c r="H78" s="65"/>
      <c r="I78" s="65"/>
      <c r="J78" s="65"/>
      <c r="K78" s="64"/>
      <c r="L78" s="64"/>
      <c r="M78" s="64"/>
      <c r="N78" s="64"/>
      <c r="O78" s="64"/>
      <c r="P78" s="66"/>
      <c r="Q78" s="37"/>
    </row>
    <row r="79" spans="1:17" s="6" customFormat="1" ht="15" customHeight="1" x14ac:dyDescent="0.2">
      <c r="A79" s="67">
        <v>71</v>
      </c>
      <c r="B79" s="68"/>
      <c r="C79" s="69"/>
      <c r="D79" s="70"/>
      <c r="E79" s="70"/>
      <c r="F79" s="70"/>
      <c r="G79" s="70"/>
      <c r="H79" s="70"/>
      <c r="I79" s="70"/>
      <c r="J79" s="70"/>
      <c r="K79" s="69"/>
      <c r="L79" s="69"/>
      <c r="M79" s="69"/>
      <c r="N79" s="69"/>
      <c r="O79" s="69"/>
      <c r="P79" s="71"/>
      <c r="Q79" s="37"/>
    </row>
    <row r="80" spans="1:17" s="6" customFormat="1" ht="15" customHeight="1" x14ac:dyDescent="0.2">
      <c r="A80" s="57">
        <v>72</v>
      </c>
      <c r="B80" s="58"/>
      <c r="C80" s="59"/>
      <c r="D80" s="60"/>
      <c r="E80" s="60"/>
      <c r="F80" s="60"/>
      <c r="G80" s="60"/>
      <c r="H80" s="60"/>
      <c r="I80" s="60"/>
      <c r="J80" s="60"/>
      <c r="K80" s="59"/>
      <c r="L80" s="59"/>
      <c r="M80" s="59"/>
      <c r="N80" s="59"/>
      <c r="O80" s="59"/>
      <c r="P80" s="61"/>
      <c r="Q80" s="37"/>
    </row>
    <row r="81" spans="1:17" s="6" customFormat="1" ht="15" customHeight="1" x14ac:dyDescent="0.2">
      <c r="A81" s="57">
        <v>73</v>
      </c>
      <c r="B81" s="58"/>
      <c r="C81" s="59"/>
      <c r="D81" s="60"/>
      <c r="E81" s="60"/>
      <c r="F81" s="60"/>
      <c r="G81" s="60"/>
      <c r="H81" s="60"/>
      <c r="I81" s="60"/>
      <c r="J81" s="60"/>
      <c r="K81" s="59"/>
      <c r="L81" s="59"/>
      <c r="M81" s="59"/>
      <c r="N81" s="59"/>
      <c r="O81" s="59"/>
      <c r="P81" s="61"/>
      <c r="Q81" s="37"/>
    </row>
    <row r="82" spans="1:17" s="6" customFormat="1" ht="15" customHeight="1" x14ac:dyDescent="0.2">
      <c r="A82" s="57">
        <v>74</v>
      </c>
      <c r="B82" s="58"/>
      <c r="C82" s="59"/>
      <c r="D82" s="60"/>
      <c r="E82" s="60"/>
      <c r="F82" s="60"/>
      <c r="G82" s="60"/>
      <c r="H82" s="60"/>
      <c r="I82" s="60"/>
      <c r="J82" s="60"/>
      <c r="K82" s="59"/>
      <c r="L82" s="59"/>
      <c r="M82" s="59"/>
      <c r="N82" s="59"/>
      <c r="O82" s="59"/>
      <c r="P82" s="61"/>
      <c r="Q82" s="37"/>
    </row>
    <row r="83" spans="1:17" s="6" customFormat="1" ht="15" customHeight="1" x14ac:dyDescent="0.2">
      <c r="A83" s="57">
        <v>75</v>
      </c>
      <c r="B83" s="58"/>
      <c r="C83" s="59"/>
      <c r="D83" s="60"/>
      <c r="E83" s="60"/>
      <c r="F83" s="60"/>
      <c r="G83" s="60"/>
      <c r="H83" s="60"/>
      <c r="I83" s="60"/>
      <c r="J83" s="60"/>
      <c r="K83" s="59"/>
      <c r="L83" s="59"/>
      <c r="M83" s="59"/>
      <c r="N83" s="59"/>
      <c r="O83" s="59"/>
      <c r="P83" s="61"/>
      <c r="Q83" s="37"/>
    </row>
    <row r="84" spans="1:17" s="6" customFormat="1" ht="15" customHeight="1" x14ac:dyDescent="0.2">
      <c r="A84" s="57">
        <v>76</v>
      </c>
      <c r="B84" s="58"/>
      <c r="C84" s="59"/>
      <c r="D84" s="60"/>
      <c r="E84" s="60"/>
      <c r="F84" s="60"/>
      <c r="G84" s="60"/>
      <c r="H84" s="60"/>
      <c r="I84" s="60"/>
      <c r="J84" s="60"/>
      <c r="K84" s="59"/>
      <c r="L84" s="59"/>
      <c r="M84" s="59"/>
      <c r="N84" s="59"/>
      <c r="O84" s="59"/>
      <c r="P84" s="61"/>
      <c r="Q84" s="37"/>
    </row>
    <row r="85" spans="1:17" s="6" customFormat="1" ht="15" customHeight="1" x14ac:dyDescent="0.2">
      <c r="A85" s="57">
        <v>77</v>
      </c>
      <c r="B85" s="58"/>
      <c r="C85" s="59"/>
      <c r="D85" s="60"/>
      <c r="E85" s="60"/>
      <c r="F85" s="60"/>
      <c r="G85" s="60"/>
      <c r="H85" s="60"/>
      <c r="I85" s="60"/>
      <c r="J85" s="60"/>
      <c r="K85" s="59"/>
      <c r="L85" s="59"/>
      <c r="M85" s="59"/>
      <c r="N85" s="59"/>
      <c r="O85" s="59"/>
      <c r="P85" s="61"/>
      <c r="Q85" s="37"/>
    </row>
    <row r="86" spans="1:17" s="6" customFormat="1" ht="15" customHeight="1" x14ac:dyDescent="0.2">
      <c r="A86" s="57">
        <v>78</v>
      </c>
      <c r="B86" s="58"/>
      <c r="C86" s="59"/>
      <c r="D86" s="60"/>
      <c r="E86" s="60"/>
      <c r="F86" s="60"/>
      <c r="G86" s="60"/>
      <c r="H86" s="60"/>
      <c r="I86" s="60"/>
      <c r="J86" s="60"/>
      <c r="K86" s="59"/>
      <c r="L86" s="59"/>
      <c r="M86" s="59"/>
      <c r="N86" s="59"/>
      <c r="O86" s="59"/>
      <c r="P86" s="61"/>
      <c r="Q86" s="37"/>
    </row>
    <row r="87" spans="1:17" s="6" customFormat="1" ht="15" customHeight="1" x14ac:dyDescent="0.2">
      <c r="A87" s="57">
        <v>79</v>
      </c>
      <c r="B87" s="58"/>
      <c r="C87" s="59"/>
      <c r="D87" s="60"/>
      <c r="E87" s="60"/>
      <c r="F87" s="60"/>
      <c r="G87" s="60"/>
      <c r="H87" s="60"/>
      <c r="I87" s="60"/>
      <c r="J87" s="60"/>
      <c r="K87" s="59"/>
      <c r="L87" s="59"/>
      <c r="M87" s="59"/>
      <c r="N87" s="59"/>
      <c r="O87" s="59"/>
      <c r="P87" s="61"/>
      <c r="Q87" s="37"/>
    </row>
    <row r="88" spans="1:17" s="6" customFormat="1" ht="15" customHeight="1" x14ac:dyDescent="0.2">
      <c r="A88" s="62">
        <v>80</v>
      </c>
      <c r="B88" s="63"/>
      <c r="C88" s="64"/>
      <c r="D88" s="65"/>
      <c r="E88" s="65"/>
      <c r="F88" s="65"/>
      <c r="G88" s="65"/>
      <c r="H88" s="65"/>
      <c r="I88" s="65"/>
      <c r="J88" s="65"/>
      <c r="K88" s="64"/>
      <c r="L88" s="64"/>
      <c r="M88" s="64"/>
      <c r="N88" s="64"/>
      <c r="O88" s="64"/>
      <c r="P88" s="66"/>
      <c r="Q88" s="37"/>
    </row>
    <row r="89" spans="1:17" s="6" customFormat="1" ht="15" customHeight="1" x14ac:dyDescent="0.2">
      <c r="A89" s="79">
        <v>81</v>
      </c>
      <c r="B89" s="80"/>
      <c r="C89" s="81"/>
      <c r="D89" s="82"/>
      <c r="E89" s="82"/>
      <c r="F89" s="82"/>
      <c r="G89" s="82"/>
      <c r="H89" s="82"/>
      <c r="I89" s="82"/>
      <c r="J89" s="82"/>
      <c r="K89" s="81"/>
      <c r="L89" s="81"/>
      <c r="M89" s="81"/>
      <c r="N89" s="81"/>
      <c r="O89" s="81"/>
      <c r="P89" s="83"/>
      <c r="Q89" s="37"/>
    </row>
    <row r="90" spans="1:17" s="6" customFormat="1" ht="15" customHeight="1" x14ac:dyDescent="0.2">
      <c r="A90" s="57">
        <v>82</v>
      </c>
      <c r="B90" s="58"/>
      <c r="C90" s="59"/>
      <c r="D90" s="60"/>
      <c r="E90" s="60"/>
      <c r="F90" s="60"/>
      <c r="G90" s="60"/>
      <c r="H90" s="60"/>
      <c r="I90" s="60"/>
      <c r="J90" s="60"/>
      <c r="K90" s="59"/>
      <c r="L90" s="59"/>
      <c r="M90" s="59"/>
      <c r="N90" s="59"/>
      <c r="O90" s="59"/>
      <c r="P90" s="61"/>
      <c r="Q90" s="37"/>
    </row>
    <row r="91" spans="1:17" s="6" customFormat="1" ht="15" customHeight="1" x14ac:dyDescent="0.2">
      <c r="A91" s="57">
        <v>83</v>
      </c>
      <c r="B91" s="58"/>
      <c r="C91" s="59"/>
      <c r="D91" s="60"/>
      <c r="E91" s="60"/>
      <c r="F91" s="60"/>
      <c r="G91" s="60"/>
      <c r="H91" s="60"/>
      <c r="I91" s="60"/>
      <c r="J91" s="60"/>
      <c r="K91" s="59"/>
      <c r="L91" s="59"/>
      <c r="M91" s="59"/>
      <c r="N91" s="59"/>
      <c r="O91" s="59"/>
      <c r="P91" s="61"/>
      <c r="Q91" s="37"/>
    </row>
    <row r="92" spans="1:17" s="6" customFormat="1" ht="15" customHeight="1" x14ac:dyDescent="0.2">
      <c r="A92" s="57">
        <v>84</v>
      </c>
      <c r="B92" s="58"/>
      <c r="C92" s="59"/>
      <c r="D92" s="60"/>
      <c r="E92" s="60"/>
      <c r="F92" s="60"/>
      <c r="G92" s="60"/>
      <c r="H92" s="60"/>
      <c r="I92" s="60"/>
      <c r="J92" s="60"/>
      <c r="K92" s="59"/>
      <c r="L92" s="59"/>
      <c r="M92" s="59"/>
      <c r="N92" s="59"/>
      <c r="O92" s="59"/>
      <c r="P92" s="61"/>
      <c r="Q92" s="37"/>
    </row>
    <row r="93" spans="1:17" s="6" customFormat="1" ht="15" customHeight="1" x14ac:dyDescent="0.2">
      <c r="A93" s="57">
        <v>85</v>
      </c>
      <c r="B93" s="58"/>
      <c r="C93" s="59"/>
      <c r="D93" s="60"/>
      <c r="E93" s="60"/>
      <c r="F93" s="60"/>
      <c r="G93" s="60"/>
      <c r="H93" s="60"/>
      <c r="I93" s="60"/>
      <c r="J93" s="60"/>
      <c r="K93" s="59"/>
      <c r="L93" s="59"/>
      <c r="M93" s="59"/>
      <c r="N93" s="59"/>
      <c r="O93" s="59"/>
      <c r="P93" s="61"/>
      <c r="Q93" s="37"/>
    </row>
    <row r="94" spans="1:17" s="6" customFormat="1" ht="15" customHeight="1" x14ac:dyDescent="0.2">
      <c r="A94" s="57">
        <v>86</v>
      </c>
      <c r="B94" s="58"/>
      <c r="C94" s="59"/>
      <c r="D94" s="60"/>
      <c r="E94" s="60"/>
      <c r="F94" s="60"/>
      <c r="G94" s="60"/>
      <c r="H94" s="60"/>
      <c r="I94" s="60"/>
      <c r="J94" s="60"/>
      <c r="K94" s="59"/>
      <c r="L94" s="59"/>
      <c r="M94" s="59"/>
      <c r="N94" s="59"/>
      <c r="O94" s="59"/>
      <c r="P94" s="61"/>
      <c r="Q94" s="37"/>
    </row>
    <row r="95" spans="1:17" s="6" customFormat="1" ht="15" customHeight="1" x14ac:dyDescent="0.2">
      <c r="A95" s="57">
        <v>87</v>
      </c>
      <c r="B95" s="58"/>
      <c r="C95" s="59"/>
      <c r="D95" s="60"/>
      <c r="E95" s="60"/>
      <c r="F95" s="60"/>
      <c r="G95" s="60"/>
      <c r="H95" s="60"/>
      <c r="I95" s="60"/>
      <c r="J95" s="60"/>
      <c r="K95" s="59"/>
      <c r="L95" s="59"/>
      <c r="M95" s="59"/>
      <c r="N95" s="59"/>
      <c r="O95" s="59"/>
      <c r="P95" s="61"/>
      <c r="Q95" s="37"/>
    </row>
    <row r="96" spans="1:17" s="6" customFormat="1" ht="15" customHeight="1" x14ac:dyDescent="0.2">
      <c r="A96" s="57">
        <v>88</v>
      </c>
      <c r="B96" s="58"/>
      <c r="C96" s="59"/>
      <c r="D96" s="60"/>
      <c r="E96" s="60"/>
      <c r="F96" s="60"/>
      <c r="G96" s="60"/>
      <c r="H96" s="60"/>
      <c r="I96" s="60"/>
      <c r="J96" s="60"/>
      <c r="K96" s="59"/>
      <c r="L96" s="59"/>
      <c r="M96" s="59"/>
      <c r="N96" s="59"/>
      <c r="O96" s="59"/>
      <c r="P96" s="61"/>
      <c r="Q96" s="37"/>
    </row>
    <row r="97" spans="1:17" s="6" customFormat="1" ht="15" customHeight="1" x14ac:dyDescent="0.2">
      <c r="A97" s="57">
        <v>89</v>
      </c>
      <c r="B97" s="58"/>
      <c r="C97" s="59"/>
      <c r="D97" s="60"/>
      <c r="E97" s="60"/>
      <c r="F97" s="60"/>
      <c r="G97" s="60"/>
      <c r="H97" s="60"/>
      <c r="I97" s="60"/>
      <c r="J97" s="60"/>
      <c r="K97" s="59"/>
      <c r="L97" s="59"/>
      <c r="M97" s="59"/>
      <c r="N97" s="59"/>
      <c r="O97" s="59"/>
      <c r="P97" s="61"/>
      <c r="Q97" s="37"/>
    </row>
    <row r="98" spans="1:17" s="6" customFormat="1" ht="15" customHeight="1" x14ac:dyDescent="0.2">
      <c r="A98" s="62">
        <v>90</v>
      </c>
      <c r="B98" s="63"/>
      <c r="C98" s="64"/>
      <c r="D98" s="65"/>
      <c r="E98" s="65"/>
      <c r="F98" s="65"/>
      <c r="G98" s="65"/>
      <c r="H98" s="65"/>
      <c r="I98" s="65"/>
      <c r="J98" s="65"/>
      <c r="K98" s="64"/>
      <c r="L98" s="64"/>
      <c r="M98" s="64"/>
      <c r="N98" s="64"/>
      <c r="O98" s="64"/>
      <c r="P98" s="66"/>
      <c r="Q98" s="37"/>
    </row>
    <row r="99" spans="1:17" s="6" customFormat="1" ht="15" customHeight="1" x14ac:dyDescent="0.2">
      <c r="A99" s="67">
        <v>91</v>
      </c>
      <c r="B99" s="68"/>
      <c r="C99" s="69"/>
      <c r="D99" s="70"/>
      <c r="E99" s="70"/>
      <c r="F99" s="70"/>
      <c r="G99" s="70"/>
      <c r="H99" s="70"/>
      <c r="I99" s="70"/>
      <c r="J99" s="70"/>
      <c r="K99" s="69"/>
      <c r="L99" s="69"/>
      <c r="M99" s="69"/>
      <c r="N99" s="69"/>
      <c r="O99" s="69"/>
      <c r="P99" s="71"/>
      <c r="Q99" s="37"/>
    </row>
    <row r="100" spans="1:17" s="6" customFormat="1" ht="15" customHeight="1" x14ac:dyDescent="0.2">
      <c r="A100" s="57">
        <v>92</v>
      </c>
      <c r="B100" s="58"/>
      <c r="C100" s="59"/>
      <c r="D100" s="60"/>
      <c r="E100" s="60"/>
      <c r="F100" s="60"/>
      <c r="G100" s="60"/>
      <c r="H100" s="60"/>
      <c r="I100" s="60"/>
      <c r="J100" s="60"/>
      <c r="K100" s="59"/>
      <c r="L100" s="59"/>
      <c r="M100" s="59"/>
      <c r="N100" s="59"/>
      <c r="O100" s="59"/>
      <c r="P100" s="61"/>
      <c r="Q100" s="37"/>
    </row>
    <row r="101" spans="1:17" s="6" customFormat="1" ht="15" customHeight="1" x14ac:dyDescent="0.2">
      <c r="A101" s="57">
        <v>93</v>
      </c>
      <c r="B101" s="58"/>
      <c r="C101" s="59"/>
      <c r="D101" s="60"/>
      <c r="E101" s="60"/>
      <c r="F101" s="60"/>
      <c r="G101" s="60"/>
      <c r="H101" s="60"/>
      <c r="I101" s="60"/>
      <c r="J101" s="60"/>
      <c r="K101" s="59"/>
      <c r="L101" s="59"/>
      <c r="M101" s="59"/>
      <c r="N101" s="59"/>
      <c r="O101" s="59"/>
      <c r="P101" s="61"/>
      <c r="Q101" s="37"/>
    </row>
    <row r="102" spans="1:17" s="6" customFormat="1" ht="15" customHeight="1" x14ac:dyDescent="0.2">
      <c r="A102" s="57">
        <v>94</v>
      </c>
      <c r="B102" s="58"/>
      <c r="C102" s="59"/>
      <c r="D102" s="60"/>
      <c r="E102" s="60"/>
      <c r="F102" s="60"/>
      <c r="G102" s="60"/>
      <c r="H102" s="60"/>
      <c r="I102" s="60"/>
      <c r="J102" s="60"/>
      <c r="K102" s="59"/>
      <c r="L102" s="59"/>
      <c r="M102" s="59"/>
      <c r="N102" s="59"/>
      <c r="O102" s="59"/>
      <c r="P102" s="61"/>
      <c r="Q102" s="37"/>
    </row>
    <row r="103" spans="1:17" s="6" customFormat="1" ht="15" customHeight="1" x14ac:dyDescent="0.2">
      <c r="A103" s="57">
        <v>95</v>
      </c>
      <c r="B103" s="58"/>
      <c r="C103" s="59"/>
      <c r="D103" s="60"/>
      <c r="E103" s="60"/>
      <c r="F103" s="60"/>
      <c r="G103" s="60"/>
      <c r="H103" s="60"/>
      <c r="I103" s="60"/>
      <c r="J103" s="60"/>
      <c r="K103" s="59"/>
      <c r="L103" s="59"/>
      <c r="M103" s="59"/>
      <c r="N103" s="59"/>
      <c r="O103" s="59"/>
      <c r="P103" s="61"/>
      <c r="Q103" s="37"/>
    </row>
    <row r="104" spans="1:17" s="6" customFormat="1" ht="15" customHeight="1" x14ac:dyDescent="0.2">
      <c r="A104" s="57">
        <v>96</v>
      </c>
      <c r="B104" s="58"/>
      <c r="C104" s="59"/>
      <c r="D104" s="60"/>
      <c r="E104" s="60"/>
      <c r="F104" s="60"/>
      <c r="G104" s="60"/>
      <c r="H104" s="60"/>
      <c r="I104" s="60"/>
      <c r="J104" s="60"/>
      <c r="K104" s="59"/>
      <c r="L104" s="59"/>
      <c r="M104" s="59"/>
      <c r="N104" s="59"/>
      <c r="O104" s="59"/>
      <c r="P104" s="61"/>
      <c r="Q104" s="37"/>
    </row>
    <row r="105" spans="1:17" s="6" customFormat="1" ht="15" customHeight="1" x14ac:dyDescent="0.2">
      <c r="A105" s="57">
        <v>97</v>
      </c>
      <c r="B105" s="58"/>
      <c r="C105" s="59"/>
      <c r="D105" s="60"/>
      <c r="E105" s="60"/>
      <c r="F105" s="60"/>
      <c r="G105" s="60"/>
      <c r="H105" s="60"/>
      <c r="I105" s="60"/>
      <c r="J105" s="60"/>
      <c r="K105" s="59"/>
      <c r="L105" s="59"/>
      <c r="M105" s="59"/>
      <c r="N105" s="59"/>
      <c r="O105" s="59"/>
      <c r="P105" s="61"/>
      <c r="Q105" s="37"/>
    </row>
    <row r="106" spans="1:17" s="6" customFormat="1" ht="15" customHeight="1" x14ac:dyDescent="0.2">
      <c r="A106" s="57">
        <v>98</v>
      </c>
      <c r="B106" s="58"/>
      <c r="C106" s="59"/>
      <c r="D106" s="60"/>
      <c r="E106" s="60"/>
      <c r="F106" s="60"/>
      <c r="G106" s="60"/>
      <c r="H106" s="60"/>
      <c r="I106" s="60"/>
      <c r="J106" s="60"/>
      <c r="K106" s="59"/>
      <c r="L106" s="59"/>
      <c r="M106" s="59"/>
      <c r="N106" s="59"/>
      <c r="O106" s="59"/>
      <c r="P106" s="61"/>
      <c r="Q106" s="37"/>
    </row>
    <row r="107" spans="1:17" s="6" customFormat="1" ht="15" customHeight="1" x14ac:dyDescent="0.2">
      <c r="A107" s="57">
        <v>99</v>
      </c>
      <c r="B107" s="58"/>
      <c r="C107" s="59"/>
      <c r="D107" s="60"/>
      <c r="E107" s="60"/>
      <c r="F107" s="60"/>
      <c r="G107" s="60"/>
      <c r="H107" s="60"/>
      <c r="I107" s="60"/>
      <c r="J107" s="60"/>
      <c r="K107" s="59"/>
      <c r="L107" s="59"/>
      <c r="M107" s="59"/>
      <c r="N107" s="59"/>
      <c r="O107" s="59"/>
      <c r="P107" s="61"/>
      <c r="Q107" s="37"/>
    </row>
    <row r="108" spans="1:17" s="6" customFormat="1" ht="15" customHeight="1" x14ac:dyDescent="0.2">
      <c r="A108" s="74">
        <v>100</v>
      </c>
      <c r="B108" s="75"/>
      <c r="C108" s="76"/>
      <c r="D108" s="77"/>
      <c r="E108" s="77"/>
      <c r="F108" s="77"/>
      <c r="G108" s="77"/>
      <c r="H108" s="77"/>
      <c r="I108" s="77"/>
      <c r="J108" s="77"/>
      <c r="K108" s="76"/>
      <c r="L108" s="76"/>
      <c r="M108" s="76"/>
      <c r="N108" s="76"/>
      <c r="O108" s="76"/>
      <c r="P108" s="78"/>
      <c r="Q108" s="37"/>
    </row>
    <row r="109" spans="1:17" s="6" customFormat="1" ht="15" customHeight="1" x14ac:dyDescent="0.2">
      <c r="A109" s="79">
        <v>101</v>
      </c>
      <c r="B109" s="80"/>
      <c r="C109" s="81"/>
      <c r="D109" s="82"/>
      <c r="E109" s="82"/>
      <c r="F109" s="82"/>
      <c r="G109" s="82"/>
      <c r="H109" s="82"/>
      <c r="I109" s="82"/>
      <c r="J109" s="82"/>
      <c r="K109" s="81"/>
      <c r="L109" s="81"/>
      <c r="M109" s="81"/>
      <c r="N109" s="81"/>
      <c r="O109" s="81"/>
      <c r="P109" s="83"/>
      <c r="Q109" s="37"/>
    </row>
    <row r="110" spans="1:17" s="6" customFormat="1" ht="15" customHeight="1" x14ac:dyDescent="0.2">
      <c r="A110" s="57">
        <v>102</v>
      </c>
      <c r="B110" s="58"/>
      <c r="C110" s="59"/>
      <c r="D110" s="60"/>
      <c r="E110" s="60"/>
      <c r="F110" s="60"/>
      <c r="G110" s="60"/>
      <c r="H110" s="60"/>
      <c r="I110" s="60"/>
      <c r="J110" s="60"/>
      <c r="K110" s="59"/>
      <c r="L110" s="59"/>
      <c r="M110" s="59"/>
      <c r="N110" s="59"/>
      <c r="O110" s="59"/>
      <c r="P110" s="61"/>
      <c r="Q110" s="37"/>
    </row>
    <row r="111" spans="1:17" s="6" customFormat="1" ht="15" customHeight="1" x14ac:dyDescent="0.2">
      <c r="A111" s="57">
        <v>103</v>
      </c>
      <c r="B111" s="58"/>
      <c r="C111" s="59"/>
      <c r="D111" s="60"/>
      <c r="E111" s="60"/>
      <c r="F111" s="60"/>
      <c r="G111" s="60"/>
      <c r="H111" s="60"/>
      <c r="I111" s="60"/>
      <c r="J111" s="60"/>
      <c r="K111" s="59"/>
      <c r="L111" s="59"/>
      <c r="M111" s="59"/>
      <c r="N111" s="59"/>
      <c r="O111" s="59"/>
      <c r="P111" s="61"/>
      <c r="Q111" s="37"/>
    </row>
    <row r="112" spans="1:17" s="6" customFormat="1" ht="15" customHeight="1" x14ac:dyDescent="0.2">
      <c r="A112" s="57">
        <v>104</v>
      </c>
      <c r="B112" s="58"/>
      <c r="C112" s="59"/>
      <c r="D112" s="60"/>
      <c r="E112" s="60"/>
      <c r="F112" s="60"/>
      <c r="G112" s="60"/>
      <c r="H112" s="60"/>
      <c r="I112" s="60"/>
      <c r="J112" s="60"/>
      <c r="K112" s="59"/>
      <c r="L112" s="59"/>
      <c r="M112" s="59"/>
      <c r="N112" s="59"/>
      <c r="O112" s="59"/>
      <c r="P112" s="61"/>
      <c r="Q112" s="37"/>
    </row>
    <row r="113" spans="1:17" s="6" customFormat="1" ht="15" customHeight="1" x14ac:dyDescent="0.2">
      <c r="A113" s="57">
        <v>105</v>
      </c>
      <c r="B113" s="58"/>
      <c r="C113" s="59"/>
      <c r="D113" s="60"/>
      <c r="E113" s="60"/>
      <c r="F113" s="60"/>
      <c r="G113" s="60"/>
      <c r="H113" s="60"/>
      <c r="I113" s="60"/>
      <c r="J113" s="60"/>
      <c r="K113" s="59"/>
      <c r="L113" s="59"/>
      <c r="M113" s="59"/>
      <c r="N113" s="59"/>
      <c r="O113" s="59"/>
      <c r="P113" s="61"/>
      <c r="Q113" s="37"/>
    </row>
    <row r="114" spans="1:17" s="6" customFormat="1" ht="15" customHeight="1" x14ac:dyDescent="0.2">
      <c r="A114" s="57">
        <v>106</v>
      </c>
      <c r="B114" s="58"/>
      <c r="C114" s="59"/>
      <c r="D114" s="60"/>
      <c r="E114" s="60"/>
      <c r="F114" s="60"/>
      <c r="G114" s="60"/>
      <c r="H114" s="60"/>
      <c r="I114" s="60"/>
      <c r="J114" s="60"/>
      <c r="K114" s="59"/>
      <c r="L114" s="59"/>
      <c r="M114" s="59"/>
      <c r="N114" s="59"/>
      <c r="O114" s="59"/>
      <c r="P114" s="61"/>
      <c r="Q114" s="37"/>
    </row>
    <row r="115" spans="1:17" s="6" customFormat="1" ht="15" customHeight="1" x14ac:dyDescent="0.2">
      <c r="A115" s="57">
        <v>107</v>
      </c>
      <c r="B115" s="58"/>
      <c r="C115" s="59"/>
      <c r="D115" s="60"/>
      <c r="E115" s="60"/>
      <c r="F115" s="60"/>
      <c r="G115" s="60"/>
      <c r="H115" s="60"/>
      <c r="I115" s="60"/>
      <c r="J115" s="60"/>
      <c r="K115" s="59"/>
      <c r="L115" s="59"/>
      <c r="M115" s="59"/>
      <c r="N115" s="59"/>
      <c r="O115" s="59"/>
      <c r="P115" s="61"/>
      <c r="Q115" s="37"/>
    </row>
    <row r="116" spans="1:17" s="6" customFormat="1" ht="15" customHeight="1" x14ac:dyDescent="0.2">
      <c r="A116" s="57">
        <v>108</v>
      </c>
      <c r="B116" s="58"/>
      <c r="C116" s="59"/>
      <c r="D116" s="60"/>
      <c r="E116" s="60"/>
      <c r="F116" s="60"/>
      <c r="G116" s="60"/>
      <c r="H116" s="60"/>
      <c r="I116" s="60"/>
      <c r="J116" s="60"/>
      <c r="K116" s="59"/>
      <c r="L116" s="59"/>
      <c r="M116" s="59"/>
      <c r="N116" s="59"/>
      <c r="O116" s="59"/>
      <c r="P116" s="61"/>
      <c r="Q116" s="37"/>
    </row>
    <row r="117" spans="1:17" s="6" customFormat="1" ht="15" customHeight="1" x14ac:dyDescent="0.2">
      <c r="A117" s="57">
        <v>109</v>
      </c>
      <c r="B117" s="58"/>
      <c r="C117" s="59"/>
      <c r="D117" s="60"/>
      <c r="E117" s="60"/>
      <c r="F117" s="60"/>
      <c r="G117" s="60"/>
      <c r="H117" s="60"/>
      <c r="I117" s="60"/>
      <c r="J117" s="60"/>
      <c r="K117" s="59"/>
      <c r="L117" s="59"/>
      <c r="M117" s="59"/>
      <c r="N117" s="59"/>
      <c r="O117" s="59"/>
      <c r="P117" s="61"/>
      <c r="Q117" s="37"/>
    </row>
    <row r="118" spans="1:17" s="6" customFormat="1" ht="15" customHeight="1" x14ac:dyDescent="0.2">
      <c r="A118" s="62">
        <v>110</v>
      </c>
      <c r="B118" s="63"/>
      <c r="C118" s="64"/>
      <c r="D118" s="65"/>
      <c r="E118" s="65"/>
      <c r="F118" s="65"/>
      <c r="G118" s="65"/>
      <c r="H118" s="65"/>
      <c r="I118" s="65"/>
      <c r="J118" s="65"/>
      <c r="K118" s="64"/>
      <c r="L118" s="64"/>
      <c r="M118" s="64"/>
      <c r="N118" s="64"/>
      <c r="O118" s="64"/>
      <c r="P118" s="66"/>
      <c r="Q118" s="37"/>
    </row>
    <row r="119" spans="1:17" s="6" customFormat="1" ht="15" customHeight="1" x14ac:dyDescent="0.2">
      <c r="A119" s="67">
        <v>111</v>
      </c>
      <c r="B119" s="68"/>
      <c r="C119" s="69"/>
      <c r="D119" s="70"/>
      <c r="E119" s="70"/>
      <c r="F119" s="70"/>
      <c r="G119" s="70"/>
      <c r="H119" s="70"/>
      <c r="I119" s="70"/>
      <c r="J119" s="70"/>
      <c r="K119" s="69"/>
      <c r="L119" s="69"/>
      <c r="M119" s="69"/>
      <c r="N119" s="69"/>
      <c r="O119" s="69"/>
      <c r="P119" s="71"/>
      <c r="Q119" s="37"/>
    </row>
    <row r="120" spans="1:17" s="6" customFormat="1" ht="15" customHeight="1" x14ac:dyDescent="0.2">
      <c r="A120" s="57">
        <v>112</v>
      </c>
      <c r="B120" s="58"/>
      <c r="C120" s="59"/>
      <c r="D120" s="60"/>
      <c r="E120" s="60"/>
      <c r="F120" s="60"/>
      <c r="G120" s="60"/>
      <c r="H120" s="60"/>
      <c r="I120" s="60"/>
      <c r="J120" s="60"/>
      <c r="K120" s="59"/>
      <c r="L120" s="59"/>
      <c r="M120" s="59"/>
      <c r="N120" s="59"/>
      <c r="O120" s="59"/>
      <c r="P120" s="61"/>
      <c r="Q120" s="37"/>
    </row>
    <row r="121" spans="1:17" s="6" customFormat="1" ht="15" customHeight="1" x14ac:dyDescent="0.2">
      <c r="A121" s="57">
        <v>113</v>
      </c>
      <c r="B121" s="58"/>
      <c r="C121" s="59"/>
      <c r="D121" s="60"/>
      <c r="E121" s="60"/>
      <c r="F121" s="60"/>
      <c r="G121" s="60"/>
      <c r="H121" s="60"/>
      <c r="I121" s="60"/>
      <c r="J121" s="60"/>
      <c r="K121" s="59"/>
      <c r="L121" s="59"/>
      <c r="M121" s="59"/>
      <c r="N121" s="59"/>
      <c r="O121" s="59"/>
      <c r="P121" s="61"/>
      <c r="Q121" s="37"/>
    </row>
    <row r="122" spans="1:17" s="6" customFormat="1" ht="15" customHeight="1" x14ac:dyDescent="0.2">
      <c r="A122" s="57">
        <v>114</v>
      </c>
      <c r="B122" s="58"/>
      <c r="C122" s="59"/>
      <c r="D122" s="60"/>
      <c r="E122" s="60"/>
      <c r="F122" s="60"/>
      <c r="G122" s="60"/>
      <c r="H122" s="60"/>
      <c r="I122" s="60"/>
      <c r="J122" s="60"/>
      <c r="K122" s="59"/>
      <c r="L122" s="59"/>
      <c r="M122" s="59"/>
      <c r="N122" s="59"/>
      <c r="O122" s="59"/>
      <c r="P122" s="61"/>
      <c r="Q122" s="37"/>
    </row>
    <row r="123" spans="1:17" s="6" customFormat="1" ht="15" customHeight="1" x14ac:dyDescent="0.2">
      <c r="A123" s="57">
        <v>115</v>
      </c>
      <c r="B123" s="58"/>
      <c r="C123" s="59"/>
      <c r="D123" s="60"/>
      <c r="E123" s="60"/>
      <c r="F123" s="60"/>
      <c r="G123" s="60"/>
      <c r="H123" s="60"/>
      <c r="I123" s="60"/>
      <c r="J123" s="60"/>
      <c r="K123" s="59"/>
      <c r="L123" s="59"/>
      <c r="M123" s="59"/>
      <c r="N123" s="59"/>
      <c r="O123" s="59"/>
      <c r="P123" s="61"/>
      <c r="Q123" s="37"/>
    </row>
    <row r="124" spans="1:17" s="6" customFormat="1" ht="15" customHeight="1" x14ac:dyDescent="0.2">
      <c r="A124" s="57">
        <v>116</v>
      </c>
      <c r="B124" s="58"/>
      <c r="C124" s="59"/>
      <c r="D124" s="60"/>
      <c r="E124" s="60"/>
      <c r="F124" s="60"/>
      <c r="G124" s="60"/>
      <c r="H124" s="60"/>
      <c r="I124" s="60"/>
      <c r="J124" s="60"/>
      <c r="K124" s="59"/>
      <c r="L124" s="59"/>
      <c r="M124" s="59"/>
      <c r="N124" s="59"/>
      <c r="O124" s="59"/>
      <c r="P124" s="61"/>
      <c r="Q124" s="37"/>
    </row>
    <row r="125" spans="1:17" s="6" customFormat="1" ht="15" customHeight="1" x14ac:dyDescent="0.2">
      <c r="A125" s="57">
        <v>117</v>
      </c>
      <c r="B125" s="58"/>
      <c r="C125" s="59"/>
      <c r="D125" s="60"/>
      <c r="E125" s="60"/>
      <c r="F125" s="60"/>
      <c r="G125" s="60"/>
      <c r="H125" s="60"/>
      <c r="I125" s="60"/>
      <c r="J125" s="60"/>
      <c r="K125" s="59"/>
      <c r="L125" s="59"/>
      <c r="M125" s="59"/>
      <c r="N125" s="59"/>
      <c r="O125" s="59"/>
      <c r="P125" s="61"/>
      <c r="Q125" s="37"/>
    </row>
    <row r="126" spans="1:17" s="6" customFormat="1" ht="15" customHeight="1" x14ac:dyDescent="0.2">
      <c r="A126" s="57">
        <v>118</v>
      </c>
      <c r="B126" s="58"/>
      <c r="C126" s="59"/>
      <c r="D126" s="60"/>
      <c r="E126" s="60"/>
      <c r="F126" s="60"/>
      <c r="G126" s="60"/>
      <c r="H126" s="60"/>
      <c r="I126" s="60"/>
      <c r="J126" s="60"/>
      <c r="K126" s="59"/>
      <c r="L126" s="59"/>
      <c r="M126" s="59"/>
      <c r="N126" s="59"/>
      <c r="O126" s="59"/>
      <c r="P126" s="61"/>
      <c r="Q126" s="37"/>
    </row>
    <row r="127" spans="1:17" s="6" customFormat="1" ht="15" customHeight="1" x14ac:dyDescent="0.2">
      <c r="A127" s="57">
        <v>119</v>
      </c>
      <c r="B127" s="58"/>
      <c r="C127" s="59"/>
      <c r="D127" s="60"/>
      <c r="E127" s="60"/>
      <c r="F127" s="60"/>
      <c r="G127" s="60"/>
      <c r="H127" s="60"/>
      <c r="I127" s="60"/>
      <c r="J127" s="60"/>
      <c r="K127" s="59"/>
      <c r="L127" s="59"/>
      <c r="M127" s="59"/>
      <c r="N127" s="59"/>
      <c r="O127" s="59"/>
      <c r="P127" s="61"/>
      <c r="Q127" s="37"/>
    </row>
    <row r="128" spans="1:17" s="6" customFormat="1" ht="15" customHeight="1" x14ac:dyDescent="0.2">
      <c r="A128" s="62">
        <v>120</v>
      </c>
      <c r="B128" s="63"/>
      <c r="C128" s="64"/>
      <c r="D128" s="65"/>
      <c r="E128" s="65"/>
      <c r="F128" s="65"/>
      <c r="G128" s="65"/>
      <c r="H128" s="65"/>
      <c r="I128" s="65"/>
      <c r="J128" s="65"/>
      <c r="K128" s="64"/>
      <c r="L128" s="64"/>
      <c r="M128" s="64"/>
      <c r="N128" s="64"/>
      <c r="O128" s="64"/>
      <c r="P128" s="66"/>
      <c r="Q128" s="37"/>
    </row>
  </sheetData>
  <sheetProtection algorithmName="SHA-512" hashValue="k0QNdRdaU4Y2icTQ0KRR9fvLgJ5C4sHU6wp6sWfRTog0ys9Av/0P55+nOR3Er/qfOx4K1Wojfqx1pittxXv0qQ==" saltValue="wmufJ1Ln88VysG9CutbiWg==" spinCount="100000" sheet="1" objects="1" scenarios="1"/>
  <dataConsolidate/>
  <mergeCells count="64">
    <mergeCell ref="BE2:BG2"/>
    <mergeCell ref="AR17:AS17"/>
    <mergeCell ref="AR7:AS7"/>
    <mergeCell ref="AR9:AS9"/>
    <mergeCell ref="AR10:AR13"/>
    <mergeCell ref="AS10:AS13"/>
    <mergeCell ref="AR14:AR16"/>
    <mergeCell ref="AS14:AS16"/>
    <mergeCell ref="BF7:BH7"/>
    <mergeCell ref="AU2:AW2"/>
    <mergeCell ref="AU3:AW3"/>
    <mergeCell ref="AX2:AZ3"/>
    <mergeCell ref="AL9:AM9"/>
    <mergeCell ref="AN9:AO9"/>
    <mergeCell ref="AN10:AN13"/>
    <mergeCell ref="AO10:AO13"/>
    <mergeCell ref="BA2:BB2"/>
    <mergeCell ref="AL2:AN2"/>
    <mergeCell ref="AO2:AQ2"/>
    <mergeCell ref="AR2:AT2"/>
    <mergeCell ref="AO3:AQ3"/>
    <mergeCell ref="AR3:AT3"/>
    <mergeCell ref="D7:D8"/>
    <mergeCell ref="E7:E8"/>
    <mergeCell ref="F7:F8"/>
    <mergeCell ref="G7:G8"/>
    <mergeCell ref="H7:H8"/>
    <mergeCell ref="I7:I8"/>
    <mergeCell ref="J7:J8"/>
    <mergeCell ref="K7:P7"/>
    <mergeCell ref="BE7:BE8"/>
    <mergeCell ref="Q6:Q29"/>
    <mergeCell ref="T7:V7"/>
    <mergeCell ref="W7:Y7"/>
    <mergeCell ref="Z7:AB7"/>
    <mergeCell ref="AC7:AE7"/>
    <mergeCell ref="AF7:AH7"/>
    <mergeCell ref="AN14:AN16"/>
    <mergeCell ref="AO14:AO16"/>
    <mergeCell ref="AL17:AM17"/>
    <mergeCell ref="AN17:AO17"/>
    <mergeCell ref="AL7:AM7"/>
    <mergeCell ref="AN7:AO7"/>
    <mergeCell ref="M4:P4"/>
    <mergeCell ref="A2:P2"/>
    <mergeCell ref="A1:P1"/>
    <mergeCell ref="B4:J4"/>
    <mergeCell ref="AI7:AK7"/>
    <mergeCell ref="A6:A8"/>
    <mergeCell ref="B6:B8"/>
    <mergeCell ref="D6:J6"/>
    <mergeCell ref="K6:P6"/>
    <mergeCell ref="C6:C8"/>
    <mergeCell ref="W3:Y3"/>
    <mergeCell ref="W2:Y2"/>
    <mergeCell ref="Z2:AB2"/>
    <mergeCell ref="AC2:AE2"/>
    <mergeCell ref="AF2:AH2"/>
    <mergeCell ref="AI2:AK2"/>
    <mergeCell ref="Z3:AB3"/>
    <mergeCell ref="AC3:AE3"/>
    <mergeCell ref="AF3:AH3"/>
    <mergeCell ref="AI3:AK3"/>
    <mergeCell ref="AL3:AN3"/>
  </mergeCells>
  <phoneticPr fontId="3"/>
  <conditionalFormatting sqref="B4">
    <cfRule type="cellIs" dxfId="117" priority="36" operator="equal">
      <formula>0</formula>
    </cfRule>
  </conditionalFormatting>
  <conditionalFormatting sqref="L8">
    <cfRule type="expression" dxfId="116" priority="33">
      <formula>$Q$4&lt;1</formula>
    </cfRule>
  </conditionalFormatting>
  <conditionalFormatting sqref="M8:M128">
    <cfRule type="expression" dxfId="115" priority="37">
      <formula>$Q$4&lt;2</formula>
    </cfRule>
  </conditionalFormatting>
  <conditionalFormatting sqref="N8:N128">
    <cfRule type="expression" dxfId="114" priority="38">
      <formula>$Q$4&lt;3</formula>
    </cfRule>
  </conditionalFormatting>
  <conditionalFormatting sqref="O8:O128">
    <cfRule type="expression" dxfId="113" priority="39">
      <formula>$Q$4&lt;4</formula>
    </cfRule>
  </conditionalFormatting>
  <conditionalFormatting sqref="P8:P128">
    <cfRule type="expression" dxfId="112" priority="40">
      <formula>$Q$4&lt;5</formula>
    </cfRule>
  </conditionalFormatting>
  <conditionalFormatting sqref="AT9:AW17 AY9:BE17 R18:AC18 AE18:AK18 AE23:AK25 R23:AC23 R19:S22 AF19:AK22 R24:R25">
    <cfRule type="cellIs" dxfId="111" priority="35" operator="equal">
      <formula>0</formula>
    </cfRule>
  </conditionalFormatting>
  <conditionalFormatting sqref="R9:S17 AJ10:AJ16 AL9">
    <cfRule type="cellIs" dxfId="110" priority="9" operator="equal">
      <formula>0</formula>
    </cfRule>
  </conditionalFormatting>
  <conditionalFormatting sqref="R13:R16 S12:S16">
    <cfRule type="cellIs" dxfId="109" priority="8" operator="equal">
      <formula>0</formula>
    </cfRule>
  </conditionalFormatting>
  <conditionalFormatting sqref="AN9">
    <cfRule type="cellIs" dxfId="108" priority="7" operator="equal">
      <formula>0</formula>
    </cfRule>
  </conditionalFormatting>
  <conditionalFormatting sqref="T19:T22 V19:V22 X19:X22 Z19:Z22 AB19:AB22 AD19:AD22">
    <cfRule type="cellIs" dxfId="107" priority="1" operator="equal">
      <formula>0</formula>
    </cfRule>
  </conditionalFormatting>
  <conditionalFormatting sqref="V19:V22">
    <cfRule type="expression" dxfId="106" priority="6">
      <formula>$S$9&lt;2</formula>
    </cfRule>
  </conditionalFormatting>
  <conditionalFormatting sqref="X19:X22">
    <cfRule type="expression" dxfId="105" priority="5">
      <formula>$S$9&lt;3</formula>
    </cfRule>
  </conditionalFormatting>
  <conditionalFormatting sqref="Z19:Z22">
    <cfRule type="expression" dxfId="104" priority="4">
      <formula>$S$9&lt;4</formula>
    </cfRule>
  </conditionalFormatting>
  <conditionalFormatting sqref="AB19:AB22">
    <cfRule type="expression" dxfId="103" priority="3">
      <formula>$S$9&lt;5</formula>
    </cfRule>
  </conditionalFormatting>
  <conditionalFormatting sqref="AD19:AD22">
    <cfRule type="expression" dxfId="102" priority="2">
      <formula>$S$9&lt;6</formula>
    </cfRule>
  </conditionalFormatting>
  <dataValidations count="4">
    <dataValidation imeMode="hiragana" allowBlank="1" showInputMessage="1" showErrorMessage="1" sqref="B9:B128" xr:uid="{00000000-0002-0000-0100-000000000000}"/>
    <dataValidation type="list" imeMode="off" allowBlank="1" showInputMessage="1" showErrorMessage="1" sqref="C9:C128" xr:uid="{00000000-0002-0000-0100-000001000000}">
      <formula1>"男,女"</formula1>
    </dataValidation>
    <dataValidation type="list" imeMode="off" allowBlank="1" showInputMessage="1" showErrorMessage="1" sqref="D9:J128" xr:uid="{00000000-0002-0000-0100-000002000000}">
      <formula1>"●"</formula1>
    </dataValidation>
    <dataValidation type="list" allowBlank="1" showInputMessage="1" showErrorMessage="1" sqref="K9:P128" xr:uid="{00000000-0002-0000-0100-000003000000}">
      <formula1>"泊,帰"</formula1>
    </dataValidation>
  </dataValidations>
  <pageMargins left="0.78740157480314965" right="0.78740157480314965" top="0.78740157480314965" bottom="0.78740157480314965" header="0.31496062992125984" footer="0.23622047244094491"/>
  <pageSetup paperSize="9" scale="98" orientation="portrait" r:id="rId1"/>
  <headerFooter alignWithMargins="0"/>
  <rowBreaks count="2" manualBreakCount="2">
    <brk id="48" max="15" man="1"/>
    <brk id="8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5">
    <tabColor rgb="FFFFFF00"/>
  </sheetPr>
  <dimension ref="C1:W121"/>
  <sheetViews>
    <sheetView showGridLines="0" view="pageBreakPreview" zoomScale="98" zoomScaleNormal="100" zoomScaleSheetLayoutView="98" workbookViewId="0">
      <selection activeCell="H16" sqref="H16"/>
    </sheetView>
  </sheetViews>
  <sheetFormatPr defaultRowHeight="13.2" x14ac:dyDescent="0.2"/>
  <cols>
    <col min="1" max="2" width="5.77734375" customWidth="1"/>
    <col min="3" max="3" width="2.44140625" customWidth="1"/>
    <col min="4" max="4" width="3.77734375" customWidth="1"/>
    <col min="5" max="5" width="1.21875" customWidth="1"/>
    <col min="6" max="7" width="3.77734375" customWidth="1"/>
    <col min="8" max="8" width="15" customWidth="1"/>
    <col min="9" max="9" width="9.33203125" customWidth="1"/>
    <col min="10" max="10" width="1.21875" customWidth="1"/>
    <col min="11" max="11" width="3.77734375" customWidth="1"/>
    <col min="12" max="12" width="1.21875" customWidth="1"/>
    <col min="13" max="14" width="3.77734375" customWidth="1"/>
    <col min="15" max="15" width="15" customWidth="1"/>
    <col min="16" max="16" width="9.33203125" customWidth="1"/>
    <col min="17" max="17" width="0.44140625" customWidth="1"/>
    <col min="18" max="18" width="12.6640625" customWidth="1"/>
    <col min="19" max="19" width="5.77734375" customWidth="1"/>
    <col min="20" max="20" width="0" hidden="1" customWidth="1"/>
    <col min="21" max="21" width="9" hidden="1" customWidth="1"/>
    <col min="22" max="22" width="10.6640625" hidden="1" customWidth="1"/>
    <col min="23" max="25" width="0" hidden="1" customWidth="1"/>
  </cols>
  <sheetData>
    <row r="1" spans="3:23" ht="150.75" customHeight="1" x14ac:dyDescent="0.2">
      <c r="C1" s="853"/>
      <c r="D1" s="853"/>
      <c r="E1" s="853"/>
      <c r="F1" s="853"/>
      <c r="G1" s="853"/>
      <c r="H1" s="853"/>
      <c r="I1" s="853"/>
      <c r="J1" s="853"/>
      <c r="K1" s="853"/>
      <c r="L1" s="853"/>
      <c r="M1" s="853"/>
      <c r="N1" s="853"/>
      <c r="O1" s="853"/>
      <c r="P1" s="853"/>
      <c r="Q1" s="853"/>
      <c r="R1" s="853"/>
      <c r="S1" s="470"/>
      <c r="T1" s="119"/>
    </row>
    <row r="2" spans="3:23" ht="30.75" customHeight="1" x14ac:dyDescent="0.2">
      <c r="C2" s="860" t="s">
        <v>97</v>
      </c>
      <c r="D2" s="860"/>
      <c r="E2" s="860"/>
      <c r="F2" s="860"/>
      <c r="G2" s="860"/>
      <c r="H2" s="860"/>
      <c r="I2" s="860"/>
      <c r="J2" s="860"/>
      <c r="K2" s="860"/>
      <c r="L2" s="860"/>
      <c r="M2" s="860"/>
      <c r="N2" s="860"/>
      <c r="O2" s="860"/>
      <c r="P2" s="860"/>
      <c r="Q2" s="860"/>
      <c r="R2" s="860"/>
      <c r="S2" s="471"/>
    </row>
    <row r="3" spans="3:23" ht="11.25" customHeight="1" x14ac:dyDescent="0.2">
      <c r="C3" s="204"/>
      <c r="D3" s="204"/>
      <c r="E3" s="204"/>
      <c r="F3" s="204"/>
      <c r="G3" s="204"/>
      <c r="H3" s="204"/>
      <c r="K3" s="205"/>
      <c r="L3" s="205"/>
      <c r="M3" s="205"/>
      <c r="N3" s="205"/>
      <c r="O3" s="206"/>
      <c r="P3" s="206"/>
      <c r="Q3" s="206"/>
      <c r="R3" s="206"/>
      <c r="S3" s="485"/>
    </row>
    <row r="4" spans="3:23" ht="27" customHeight="1" x14ac:dyDescent="0.2">
      <c r="C4" s="855" t="s">
        <v>98</v>
      </c>
      <c r="D4" s="855"/>
      <c r="E4" s="855"/>
      <c r="F4" s="856">
        <f>使用申請書!T8</f>
        <v>0</v>
      </c>
      <c r="G4" s="856"/>
      <c r="H4" s="856"/>
      <c r="I4" s="856"/>
      <c r="J4" s="856"/>
      <c r="K4" s="856"/>
      <c r="L4" s="856"/>
      <c r="M4" s="856"/>
      <c r="N4" s="203"/>
      <c r="O4" s="86" t="s">
        <v>99</v>
      </c>
      <c r="P4" s="857" t="str">
        <f>名簿!M4</f>
        <v>１日研修</v>
      </c>
      <c r="Q4" s="858"/>
      <c r="R4" s="859"/>
      <c r="S4" s="486"/>
    </row>
    <row r="5" spans="3:23" ht="11.25" customHeight="1" x14ac:dyDescent="0.2">
      <c r="C5" s="208"/>
      <c r="D5" s="208"/>
      <c r="E5" s="208"/>
      <c r="F5" s="207"/>
      <c r="G5" s="207"/>
      <c r="H5" s="207"/>
      <c r="I5" s="207"/>
      <c r="J5" s="207"/>
      <c r="K5" s="207"/>
      <c r="L5" s="207"/>
      <c r="M5" s="207"/>
      <c r="N5" s="209"/>
      <c r="O5" s="208"/>
      <c r="P5" s="210"/>
      <c r="Q5" s="210"/>
      <c r="R5" s="210"/>
      <c r="S5" s="210"/>
    </row>
    <row r="6" spans="3:23" ht="24.9" customHeight="1" x14ac:dyDescent="0.2">
      <c r="C6" s="854" t="s">
        <v>100</v>
      </c>
      <c r="D6" s="854"/>
      <c r="E6" s="854"/>
      <c r="F6" s="854"/>
      <c r="G6" s="854"/>
      <c r="H6" s="104">
        <f>使用申請書!$B$17</f>
        <v>0</v>
      </c>
      <c r="I6" s="28"/>
      <c r="J6" s="28"/>
      <c r="K6" s="28"/>
      <c r="L6" s="28"/>
      <c r="M6" s="28"/>
      <c r="N6" s="28"/>
      <c r="O6" s="28"/>
    </row>
    <row r="7" spans="3:23" ht="18.75" customHeight="1" x14ac:dyDescent="0.2">
      <c r="C7" s="95"/>
      <c r="D7" s="861" t="s">
        <v>101</v>
      </c>
      <c r="E7" s="862"/>
      <c r="F7" s="863"/>
      <c r="G7" s="863"/>
      <c r="H7" s="863"/>
      <c r="I7" s="864"/>
      <c r="J7" s="102"/>
      <c r="K7" s="867" t="s">
        <v>102</v>
      </c>
      <c r="L7" s="868"/>
      <c r="M7" s="868"/>
      <c r="N7" s="868"/>
      <c r="O7" s="868"/>
      <c r="P7" s="869"/>
      <c r="Q7" s="117"/>
      <c r="R7" s="865" t="s">
        <v>103</v>
      </c>
      <c r="S7" s="487"/>
      <c r="U7" t="s">
        <v>427</v>
      </c>
    </row>
    <row r="8" spans="3:23" ht="19.2" x14ac:dyDescent="0.2">
      <c r="C8" s="96"/>
      <c r="D8" s="87" t="s">
        <v>104</v>
      </c>
      <c r="E8" s="116"/>
      <c r="F8" s="88" t="s">
        <v>105</v>
      </c>
      <c r="G8" s="105" t="s">
        <v>106</v>
      </c>
      <c r="H8" s="105" t="s">
        <v>107</v>
      </c>
      <c r="I8" s="106" t="s">
        <v>108</v>
      </c>
      <c r="J8" s="103"/>
      <c r="K8" s="89" t="s">
        <v>104</v>
      </c>
      <c r="L8" s="88"/>
      <c r="M8" s="88" t="s">
        <v>105</v>
      </c>
      <c r="N8" s="105" t="s">
        <v>106</v>
      </c>
      <c r="O8" s="105" t="s">
        <v>107</v>
      </c>
      <c r="P8" s="106" t="s">
        <v>108</v>
      </c>
      <c r="Q8" s="118"/>
      <c r="R8" s="866"/>
      <c r="S8" s="488"/>
      <c r="U8" s="478" t="s">
        <v>423</v>
      </c>
      <c r="V8" s="478" t="s">
        <v>429</v>
      </c>
      <c r="W8" s="478" t="s">
        <v>53</v>
      </c>
    </row>
    <row r="9" spans="3:23" x14ac:dyDescent="0.2">
      <c r="C9" s="94"/>
      <c r="D9" s="107"/>
      <c r="E9" s="317" t="s">
        <v>431</v>
      </c>
      <c r="F9" s="311"/>
      <c r="G9" s="305">
        <f>F9-D9</f>
        <v>0</v>
      </c>
      <c r="H9" s="605" t="s">
        <v>432</v>
      </c>
      <c r="I9" s="314"/>
      <c r="J9" s="91"/>
      <c r="K9" s="308">
        <f>D9</f>
        <v>0</v>
      </c>
      <c r="L9" s="317" t="s">
        <v>431</v>
      </c>
      <c r="M9" s="309">
        <f>F9</f>
        <v>0</v>
      </c>
      <c r="N9" s="305">
        <f>M9-K9</f>
        <v>0</v>
      </c>
      <c r="O9" s="302" t="s">
        <v>432</v>
      </c>
      <c r="P9" s="314"/>
      <c r="Q9" s="90"/>
      <c r="R9" s="113" t="s">
        <v>109</v>
      </c>
      <c r="S9" s="489"/>
      <c r="U9" s="484" t="str">
        <f t="shared" ref="U9:U22" si="0">IF(OR(NOT(I9="研修室"),I9="null"),"",G9)</f>
        <v/>
      </c>
      <c r="V9" s="484" t="str">
        <f t="shared" ref="V9:V22" si="1">IF(OR(NOT(I9="ｻｲｴﾝｽﾙｰﾑ"),I9="null"),"",G9)</f>
        <v/>
      </c>
      <c r="W9" s="484" t="str">
        <f t="shared" ref="W9:W22" si="2">IF(OR(NOT(I9="体育館"),I9="null"),"",G9)</f>
        <v/>
      </c>
    </row>
    <row r="10" spans="3:23" x14ac:dyDescent="0.2">
      <c r="C10" s="94"/>
      <c r="D10" s="109"/>
      <c r="E10" s="318" t="s">
        <v>431</v>
      </c>
      <c r="F10" s="339">
        <f>IF(OR(N4="宿泊室泊",N4="テント泊"),D10+0.03125,"")</f>
        <v>3.125E-2</v>
      </c>
      <c r="G10" s="306">
        <f t="shared" ref="G10:G22" si="3">F10-D10</f>
        <v>3.125E-2</v>
      </c>
      <c r="H10" s="606" t="s">
        <v>433</v>
      </c>
      <c r="I10" s="477"/>
      <c r="J10" s="101"/>
      <c r="K10" s="109">
        <f>D10</f>
        <v>0</v>
      </c>
      <c r="L10" s="318" t="s">
        <v>431</v>
      </c>
      <c r="M10" s="318">
        <f>F10</f>
        <v>3.125E-2</v>
      </c>
      <c r="N10" s="306">
        <f>M10-K10</f>
        <v>3.125E-2</v>
      </c>
      <c r="O10" s="303" t="s">
        <v>433</v>
      </c>
      <c r="P10" s="477"/>
      <c r="Q10" s="90"/>
      <c r="R10" s="114" t="s">
        <v>110</v>
      </c>
      <c r="S10" s="489"/>
      <c r="U10" s="484" t="str">
        <f t="shared" si="0"/>
        <v/>
      </c>
      <c r="V10" s="484" t="str">
        <f>IF(OR(NOT(I10="ｻｲｴﾝｽﾙｰﾑ"),I10="null"),"",G10)</f>
        <v/>
      </c>
      <c r="W10" s="484" t="str">
        <f t="shared" si="2"/>
        <v/>
      </c>
    </row>
    <row r="11" spans="3:23" x14ac:dyDescent="0.2">
      <c r="C11" s="94"/>
      <c r="D11" s="473"/>
      <c r="E11" s="474" t="s">
        <v>431</v>
      </c>
      <c r="F11" s="475"/>
      <c r="G11" s="476">
        <f>F11-D11</f>
        <v>0</v>
      </c>
      <c r="H11" s="510"/>
      <c r="I11" s="477"/>
      <c r="J11" s="93"/>
      <c r="K11" s="109"/>
      <c r="L11" s="318" t="s">
        <v>431</v>
      </c>
      <c r="M11" s="110"/>
      <c r="N11" s="306">
        <f>M11-K11</f>
        <v>0</v>
      </c>
      <c r="O11" s="303"/>
      <c r="P11" s="477"/>
      <c r="Q11" s="92"/>
      <c r="R11" s="114"/>
      <c r="S11" s="489"/>
      <c r="U11" s="484" t="str">
        <f t="shared" si="0"/>
        <v/>
      </c>
      <c r="V11" s="484" t="str">
        <f t="shared" si="1"/>
        <v/>
      </c>
      <c r="W11" s="484" t="str">
        <f t="shared" si="2"/>
        <v/>
      </c>
    </row>
    <row r="12" spans="3:23" x14ac:dyDescent="0.2">
      <c r="C12" s="94"/>
      <c r="D12" s="109"/>
      <c r="E12" s="318" t="s">
        <v>431</v>
      </c>
      <c r="F12" s="312"/>
      <c r="G12" s="306">
        <f t="shared" ref="G12:G21" si="4">F12-D12</f>
        <v>0</v>
      </c>
      <c r="H12" s="510"/>
      <c r="I12" s="300"/>
      <c r="J12" s="93"/>
      <c r="K12" s="109"/>
      <c r="L12" s="318" t="s">
        <v>431</v>
      </c>
      <c r="M12" s="110"/>
      <c r="N12" s="306">
        <f t="shared" ref="N12:N22" si="5">M12-K12</f>
        <v>0</v>
      </c>
      <c r="O12" s="303"/>
      <c r="P12" s="300"/>
      <c r="Q12" s="92"/>
      <c r="R12" s="114"/>
      <c r="S12" s="489"/>
      <c r="U12" s="484" t="str">
        <f t="shared" si="0"/>
        <v/>
      </c>
      <c r="V12" s="484" t="str">
        <f t="shared" si="1"/>
        <v/>
      </c>
      <c r="W12" s="484" t="str">
        <f t="shared" si="2"/>
        <v/>
      </c>
    </row>
    <row r="13" spans="3:23" x14ac:dyDescent="0.2">
      <c r="C13" s="94"/>
      <c r="D13" s="109"/>
      <c r="E13" s="318" t="s">
        <v>431</v>
      </c>
      <c r="F13" s="312"/>
      <c r="G13" s="306">
        <f t="shared" si="4"/>
        <v>0</v>
      </c>
      <c r="H13" s="510"/>
      <c r="I13" s="300"/>
      <c r="J13" s="93"/>
      <c r="K13" s="109"/>
      <c r="L13" s="318" t="s">
        <v>431</v>
      </c>
      <c r="M13" s="110"/>
      <c r="N13" s="306">
        <f t="shared" si="5"/>
        <v>0</v>
      </c>
      <c r="O13" s="303"/>
      <c r="P13" s="300"/>
      <c r="Q13" s="92"/>
      <c r="R13" s="114"/>
      <c r="S13" s="489"/>
      <c r="U13" s="484" t="str">
        <f t="shared" si="0"/>
        <v/>
      </c>
      <c r="V13" s="484" t="str">
        <f t="shared" si="1"/>
        <v/>
      </c>
      <c r="W13" s="484" t="str">
        <f t="shared" si="2"/>
        <v/>
      </c>
    </row>
    <row r="14" spans="3:23" x14ac:dyDescent="0.2">
      <c r="C14" s="94"/>
      <c r="D14" s="109"/>
      <c r="E14" s="318" t="s">
        <v>431</v>
      </c>
      <c r="F14" s="312"/>
      <c r="G14" s="306">
        <f t="shared" si="4"/>
        <v>0</v>
      </c>
      <c r="H14" s="510"/>
      <c r="I14" s="300"/>
      <c r="J14" s="93"/>
      <c r="K14" s="109"/>
      <c r="L14" s="318" t="s">
        <v>431</v>
      </c>
      <c r="M14" s="110"/>
      <c r="N14" s="306">
        <f t="shared" si="5"/>
        <v>0</v>
      </c>
      <c r="O14" s="303"/>
      <c r="P14" s="300"/>
      <c r="Q14" s="92"/>
      <c r="R14" s="114"/>
      <c r="S14" s="489"/>
      <c r="U14" s="484" t="str">
        <f t="shared" si="0"/>
        <v/>
      </c>
      <c r="V14" s="484" t="str">
        <f t="shared" si="1"/>
        <v/>
      </c>
      <c r="W14" s="484" t="str">
        <f t="shared" si="2"/>
        <v/>
      </c>
    </row>
    <row r="15" spans="3:23" x14ac:dyDescent="0.2">
      <c r="C15" s="94"/>
      <c r="D15" s="109"/>
      <c r="E15" s="318" t="s">
        <v>431</v>
      </c>
      <c r="F15" s="312"/>
      <c r="G15" s="306">
        <f t="shared" si="4"/>
        <v>0</v>
      </c>
      <c r="H15" s="510"/>
      <c r="I15" s="300"/>
      <c r="J15" s="93"/>
      <c r="K15" s="109"/>
      <c r="L15" s="318" t="s">
        <v>431</v>
      </c>
      <c r="M15" s="110"/>
      <c r="N15" s="306">
        <f t="shared" si="5"/>
        <v>0</v>
      </c>
      <c r="O15" s="303"/>
      <c r="P15" s="300"/>
      <c r="Q15" s="92"/>
      <c r="R15" s="114"/>
      <c r="S15" s="489"/>
      <c r="U15" s="484" t="str">
        <f t="shared" si="0"/>
        <v/>
      </c>
      <c r="V15" s="484" t="str">
        <f t="shared" si="1"/>
        <v/>
      </c>
      <c r="W15" s="484" t="str">
        <f t="shared" si="2"/>
        <v/>
      </c>
    </row>
    <row r="16" spans="3:23" x14ac:dyDescent="0.2">
      <c r="C16" s="94"/>
      <c r="D16" s="109"/>
      <c r="E16" s="318" t="s">
        <v>431</v>
      </c>
      <c r="F16" s="312"/>
      <c r="G16" s="306">
        <f t="shared" si="4"/>
        <v>0</v>
      </c>
      <c r="H16" s="510"/>
      <c r="I16" s="300"/>
      <c r="J16" s="93"/>
      <c r="K16" s="109"/>
      <c r="L16" s="318" t="s">
        <v>431</v>
      </c>
      <c r="M16" s="110"/>
      <c r="N16" s="306">
        <f t="shared" si="5"/>
        <v>0</v>
      </c>
      <c r="O16" s="303"/>
      <c r="P16" s="300"/>
      <c r="Q16" s="92"/>
      <c r="R16" s="114"/>
      <c r="S16" s="489"/>
      <c r="U16" s="484" t="str">
        <f t="shared" si="0"/>
        <v/>
      </c>
      <c r="V16" s="484" t="str">
        <f t="shared" si="1"/>
        <v/>
      </c>
      <c r="W16" s="484" t="str">
        <f t="shared" si="2"/>
        <v/>
      </c>
    </row>
    <row r="17" spans="3:23" x14ac:dyDescent="0.2">
      <c r="C17" s="94"/>
      <c r="D17" s="109"/>
      <c r="E17" s="318" t="s">
        <v>431</v>
      </c>
      <c r="F17" s="312"/>
      <c r="G17" s="306">
        <f t="shared" si="4"/>
        <v>0</v>
      </c>
      <c r="H17" s="510"/>
      <c r="I17" s="300"/>
      <c r="J17" s="93"/>
      <c r="K17" s="109"/>
      <c r="L17" s="318" t="s">
        <v>431</v>
      </c>
      <c r="M17" s="110"/>
      <c r="N17" s="306">
        <f t="shared" si="5"/>
        <v>0</v>
      </c>
      <c r="O17" s="303"/>
      <c r="P17" s="300"/>
      <c r="Q17" s="92"/>
      <c r="R17" s="114"/>
      <c r="S17" s="489"/>
      <c r="U17" s="484" t="str">
        <f t="shared" si="0"/>
        <v/>
      </c>
      <c r="V17" s="484" t="str">
        <f t="shared" si="1"/>
        <v/>
      </c>
      <c r="W17" s="484" t="str">
        <f t="shared" si="2"/>
        <v/>
      </c>
    </row>
    <row r="18" spans="3:23" x14ac:dyDescent="0.2">
      <c r="C18" s="94"/>
      <c r="D18" s="109"/>
      <c r="E18" s="318" t="s">
        <v>431</v>
      </c>
      <c r="F18" s="312"/>
      <c r="G18" s="306">
        <f t="shared" si="4"/>
        <v>0</v>
      </c>
      <c r="H18" s="510"/>
      <c r="I18" s="300"/>
      <c r="J18" s="93"/>
      <c r="K18" s="109"/>
      <c r="L18" s="318" t="s">
        <v>431</v>
      </c>
      <c r="M18" s="110"/>
      <c r="N18" s="306">
        <f t="shared" si="5"/>
        <v>0</v>
      </c>
      <c r="O18" s="303"/>
      <c r="P18" s="300"/>
      <c r="Q18" s="92"/>
      <c r="R18" s="114"/>
      <c r="S18" s="489"/>
      <c r="U18" s="484" t="str">
        <f t="shared" si="0"/>
        <v/>
      </c>
      <c r="V18" s="484" t="str">
        <f t="shared" si="1"/>
        <v/>
      </c>
      <c r="W18" s="484" t="str">
        <f t="shared" si="2"/>
        <v/>
      </c>
    </row>
    <row r="19" spans="3:23" x14ac:dyDescent="0.2">
      <c r="C19" s="94"/>
      <c r="D19" s="109"/>
      <c r="E19" s="318" t="s">
        <v>21</v>
      </c>
      <c r="F19" s="312"/>
      <c r="G19" s="306">
        <f t="shared" si="4"/>
        <v>0</v>
      </c>
      <c r="H19" s="510"/>
      <c r="I19" s="300"/>
      <c r="J19" s="93"/>
      <c r="K19" s="109"/>
      <c r="L19" s="318" t="s">
        <v>21</v>
      </c>
      <c r="M19" s="110"/>
      <c r="N19" s="306">
        <f t="shared" si="5"/>
        <v>0</v>
      </c>
      <c r="O19" s="303"/>
      <c r="P19" s="300"/>
      <c r="Q19" s="92"/>
      <c r="R19" s="114"/>
      <c r="S19" s="489"/>
      <c r="U19" s="484" t="str">
        <f t="shared" si="0"/>
        <v/>
      </c>
      <c r="V19" s="484" t="str">
        <f t="shared" si="1"/>
        <v/>
      </c>
      <c r="W19" s="484" t="str">
        <f t="shared" si="2"/>
        <v/>
      </c>
    </row>
    <row r="20" spans="3:23" x14ac:dyDescent="0.2">
      <c r="C20" s="94"/>
      <c r="D20" s="109"/>
      <c r="E20" s="318" t="s">
        <v>21</v>
      </c>
      <c r="F20" s="312"/>
      <c r="G20" s="306">
        <f t="shared" si="4"/>
        <v>0</v>
      </c>
      <c r="H20" s="510"/>
      <c r="I20" s="300"/>
      <c r="J20" s="93"/>
      <c r="K20" s="109"/>
      <c r="L20" s="318" t="s">
        <v>21</v>
      </c>
      <c r="M20" s="110"/>
      <c r="N20" s="306">
        <f t="shared" si="5"/>
        <v>0</v>
      </c>
      <c r="O20" s="303"/>
      <c r="P20" s="300"/>
      <c r="Q20" s="92"/>
      <c r="R20" s="114"/>
      <c r="S20" s="489"/>
      <c r="U20" s="484" t="str">
        <f t="shared" si="0"/>
        <v/>
      </c>
      <c r="V20" s="484" t="str">
        <f t="shared" si="1"/>
        <v/>
      </c>
      <c r="W20" s="484" t="str">
        <f t="shared" si="2"/>
        <v/>
      </c>
    </row>
    <row r="21" spans="3:23" x14ac:dyDescent="0.2">
      <c r="C21" s="94"/>
      <c r="D21" s="109"/>
      <c r="E21" s="318" t="s">
        <v>21</v>
      </c>
      <c r="F21" s="312"/>
      <c r="G21" s="306">
        <f t="shared" si="4"/>
        <v>0</v>
      </c>
      <c r="H21" s="510"/>
      <c r="I21" s="300"/>
      <c r="J21" s="93"/>
      <c r="K21" s="109"/>
      <c r="L21" s="318" t="s">
        <v>21</v>
      </c>
      <c r="M21" s="110"/>
      <c r="N21" s="306">
        <f t="shared" si="5"/>
        <v>0</v>
      </c>
      <c r="O21" s="303"/>
      <c r="P21" s="300"/>
      <c r="Q21" s="92"/>
      <c r="R21" s="114"/>
      <c r="S21" s="489"/>
      <c r="U21" s="484" t="str">
        <f t="shared" si="0"/>
        <v/>
      </c>
      <c r="V21" s="484" t="str">
        <f t="shared" si="1"/>
        <v/>
      </c>
      <c r="W21" s="484" t="str">
        <f t="shared" si="2"/>
        <v/>
      </c>
    </row>
    <row r="22" spans="3:23" x14ac:dyDescent="0.2">
      <c r="C22" s="94"/>
      <c r="D22" s="111"/>
      <c r="E22" s="319" t="s">
        <v>21</v>
      </c>
      <c r="F22" s="313"/>
      <c r="G22" s="307">
        <f t="shared" si="3"/>
        <v>0</v>
      </c>
      <c r="H22" s="567"/>
      <c r="I22" s="301" t="s">
        <v>430</v>
      </c>
      <c r="J22" s="93"/>
      <c r="K22" s="111"/>
      <c r="L22" s="319" t="s">
        <v>21</v>
      </c>
      <c r="M22" s="112"/>
      <c r="N22" s="307">
        <f t="shared" si="5"/>
        <v>0</v>
      </c>
      <c r="O22" s="304"/>
      <c r="P22" s="301"/>
      <c r="Q22" s="92"/>
      <c r="R22" s="115"/>
      <c r="S22" s="489"/>
      <c r="U22" s="484" t="str">
        <f t="shared" si="0"/>
        <v/>
      </c>
      <c r="V22" s="484" t="str">
        <f t="shared" si="1"/>
        <v/>
      </c>
      <c r="W22" s="484" t="str">
        <f t="shared" si="2"/>
        <v/>
      </c>
    </row>
    <row r="23" spans="3:23" ht="9" customHeight="1" x14ac:dyDescent="0.2">
      <c r="C23" s="98"/>
      <c r="D23" s="99"/>
      <c r="E23" s="99"/>
      <c r="F23" s="99"/>
      <c r="G23" s="100"/>
      <c r="H23" s="93"/>
      <c r="I23" s="93"/>
      <c r="J23" s="93"/>
      <c r="K23" s="99"/>
      <c r="L23" s="99"/>
      <c r="M23" s="99"/>
      <c r="N23" s="100"/>
      <c r="O23" s="93"/>
      <c r="P23" s="93"/>
      <c r="Q23" s="93"/>
      <c r="R23" s="93"/>
      <c r="S23" s="93"/>
      <c r="U23" s="483">
        <f>SUM(U9:U22)*24</f>
        <v>0</v>
      </c>
      <c r="V23" s="483">
        <f t="shared" ref="V23:W23" si="6">SUM(V9:V22)*24</f>
        <v>0</v>
      </c>
      <c r="W23" s="483">
        <f t="shared" si="6"/>
        <v>0</v>
      </c>
    </row>
    <row r="24" spans="3:23" ht="24.9" customHeight="1" x14ac:dyDescent="0.2">
      <c r="C24" s="854" t="s">
        <v>111</v>
      </c>
      <c r="D24" s="854"/>
      <c r="E24" s="854"/>
      <c r="F24" s="854"/>
      <c r="G24" s="854"/>
      <c r="H24" s="104">
        <f>H6+1</f>
        <v>1</v>
      </c>
      <c r="I24" s="28"/>
      <c r="J24" s="28"/>
      <c r="K24" s="28"/>
      <c r="L24" s="28"/>
      <c r="M24" s="28"/>
      <c r="N24" s="28"/>
      <c r="O24" s="28"/>
      <c r="U24" s="482"/>
    </row>
    <row r="25" spans="3:23" ht="18.75" customHeight="1" x14ac:dyDescent="0.2">
      <c r="C25" s="97"/>
      <c r="D25" s="861" t="s">
        <v>101</v>
      </c>
      <c r="E25" s="862"/>
      <c r="F25" s="863"/>
      <c r="G25" s="863"/>
      <c r="H25" s="863"/>
      <c r="I25" s="864"/>
      <c r="J25" s="102"/>
      <c r="K25" s="867" t="s">
        <v>102</v>
      </c>
      <c r="L25" s="868"/>
      <c r="M25" s="868"/>
      <c r="N25" s="868"/>
      <c r="O25" s="868"/>
      <c r="P25" s="869"/>
      <c r="Q25" s="117"/>
      <c r="R25" s="865" t="s">
        <v>103</v>
      </c>
      <c r="S25" s="487"/>
    </row>
    <row r="26" spans="3:23" ht="19.2" x14ac:dyDescent="0.2">
      <c r="C26" s="97"/>
      <c r="D26" s="87" t="s">
        <v>104</v>
      </c>
      <c r="E26" s="116"/>
      <c r="F26" s="88" t="s">
        <v>105</v>
      </c>
      <c r="G26" s="105" t="s">
        <v>106</v>
      </c>
      <c r="H26" s="105" t="s">
        <v>107</v>
      </c>
      <c r="I26" s="106" t="s">
        <v>108</v>
      </c>
      <c r="J26" s="103"/>
      <c r="K26" s="89" t="s">
        <v>104</v>
      </c>
      <c r="L26" s="88"/>
      <c r="M26" s="88" t="s">
        <v>105</v>
      </c>
      <c r="N26" s="105" t="s">
        <v>106</v>
      </c>
      <c r="O26" s="105" t="s">
        <v>107</v>
      </c>
      <c r="P26" s="106" t="s">
        <v>108</v>
      </c>
      <c r="Q26" s="118"/>
      <c r="R26" s="866"/>
      <c r="S26" s="488"/>
      <c r="U26" s="478" t="s">
        <v>423</v>
      </c>
      <c r="V26" s="478" t="s">
        <v>426</v>
      </c>
      <c r="W26" s="478" t="s">
        <v>53</v>
      </c>
    </row>
    <row r="27" spans="3:23" x14ac:dyDescent="0.2">
      <c r="C27" s="94"/>
      <c r="D27" s="107"/>
      <c r="E27" s="317" t="s">
        <v>431</v>
      </c>
      <c r="F27" s="108"/>
      <c r="G27" s="305">
        <f>F27-D27</f>
        <v>0</v>
      </c>
      <c r="H27" s="315" t="s">
        <v>434</v>
      </c>
      <c r="I27" s="314"/>
      <c r="J27" s="91"/>
      <c r="K27" s="310">
        <v>0.25</v>
      </c>
      <c r="L27" s="317" t="s">
        <v>431</v>
      </c>
      <c r="M27" s="108"/>
      <c r="N27" s="305">
        <f>M27-K27</f>
        <v>-0.25</v>
      </c>
      <c r="O27" s="315" t="s">
        <v>434</v>
      </c>
      <c r="P27" s="314"/>
      <c r="Q27" s="90"/>
      <c r="R27" s="113"/>
      <c r="S27" s="489"/>
      <c r="U27" s="484" t="str">
        <f t="shared" ref="U27:U40" si="7">IF(OR(NOT(I27="研修室"),I27="null"),"",G27)</f>
        <v/>
      </c>
      <c r="V27" s="484" t="str">
        <f t="shared" ref="V27:V40" si="8">IF(OR(NOT(I27="ｻｲｴﾝｽﾙｰﾑ"),I27="null"),"",G27)</f>
        <v/>
      </c>
      <c r="W27" s="484" t="str">
        <f t="shared" ref="W27:W40" si="9">IF(OR(NOT(I27="体育館"),I27="null"),"",G27)</f>
        <v/>
      </c>
    </row>
    <row r="28" spans="3:23" x14ac:dyDescent="0.2">
      <c r="C28" s="94"/>
      <c r="D28" s="473"/>
      <c r="E28" s="474" t="s">
        <v>431</v>
      </c>
      <c r="F28" s="475"/>
      <c r="G28" s="306">
        <f>F28-D28</f>
        <v>0</v>
      </c>
      <c r="H28" s="316"/>
      <c r="I28" s="477"/>
      <c r="J28" s="101"/>
      <c r="K28" s="109"/>
      <c r="L28" s="318" t="s">
        <v>431</v>
      </c>
      <c r="M28" s="110"/>
      <c r="N28" s="306">
        <f t="shared" ref="N28:N40" si="10">M28-K28</f>
        <v>0</v>
      </c>
      <c r="O28" s="303"/>
      <c r="P28" s="477"/>
      <c r="Q28" s="90"/>
      <c r="R28" s="114"/>
      <c r="S28" s="489"/>
      <c r="U28" s="484" t="str">
        <f t="shared" si="7"/>
        <v/>
      </c>
      <c r="V28" s="484" t="str">
        <f t="shared" si="8"/>
        <v/>
      </c>
      <c r="W28" s="484" t="str">
        <f t="shared" si="9"/>
        <v/>
      </c>
    </row>
    <row r="29" spans="3:23" x14ac:dyDescent="0.2">
      <c r="C29" s="94"/>
      <c r="D29" s="109"/>
      <c r="E29" s="318" t="s">
        <v>431</v>
      </c>
      <c r="F29" s="312"/>
      <c r="G29" s="306">
        <f>F29-D29</f>
        <v>0</v>
      </c>
      <c r="H29" s="303"/>
      <c r="I29" s="477"/>
      <c r="J29" s="93"/>
      <c r="K29" s="109"/>
      <c r="L29" s="318" t="s">
        <v>431</v>
      </c>
      <c r="M29" s="110"/>
      <c r="N29" s="306">
        <f t="shared" si="10"/>
        <v>0</v>
      </c>
      <c r="O29" s="303"/>
      <c r="P29" s="477"/>
      <c r="Q29" s="92"/>
      <c r="R29" s="114"/>
      <c r="S29" s="489"/>
      <c r="U29" s="484" t="str">
        <f t="shared" si="7"/>
        <v/>
      </c>
      <c r="V29" s="484" t="str">
        <f t="shared" si="8"/>
        <v/>
      </c>
      <c r="W29" s="484" t="str">
        <f t="shared" si="9"/>
        <v/>
      </c>
    </row>
    <row r="30" spans="3:23" x14ac:dyDescent="0.2">
      <c r="C30" s="94"/>
      <c r="D30" s="109"/>
      <c r="E30" s="318" t="s">
        <v>431</v>
      </c>
      <c r="F30" s="312"/>
      <c r="G30" s="306">
        <f t="shared" ref="G30:G40" si="11">F30-D30</f>
        <v>0</v>
      </c>
      <c r="H30" s="303"/>
      <c r="I30" s="300"/>
      <c r="J30" s="93"/>
      <c r="K30" s="109"/>
      <c r="L30" s="318" t="s">
        <v>431</v>
      </c>
      <c r="M30" s="110"/>
      <c r="N30" s="306">
        <f t="shared" si="10"/>
        <v>0</v>
      </c>
      <c r="O30" s="303"/>
      <c r="P30" s="300"/>
      <c r="Q30" s="92"/>
      <c r="R30" s="114"/>
      <c r="S30" s="489"/>
      <c r="U30" s="484" t="str">
        <f t="shared" si="7"/>
        <v/>
      </c>
      <c r="V30" s="484" t="str">
        <f t="shared" si="8"/>
        <v/>
      </c>
      <c r="W30" s="484" t="str">
        <f t="shared" si="9"/>
        <v/>
      </c>
    </row>
    <row r="31" spans="3:23" x14ac:dyDescent="0.2">
      <c r="C31" s="94"/>
      <c r="D31" s="109"/>
      <c r="E31" s="318" t="s">
        <v>431</v>
      </c>
      <c r="F31" s="312"/>
      <c r="G31" s="306">
        <f t="shared" si="11"/>
        <v>0</v>
      </c>
      <c r="H31" s="303"/>
      <c r="I31" s="300"/>
      <c r="J31" s="93"/>
      <c r="K31" s="109"/>
      <c r="L31" s="318" t="s">
        <v>431</v>
      </c>
      <c r="M31" s="110"/>
      <c r="N31" s="306">
        <f t="shared" si="10"/>
        <v>0</v>
      </c>
      <c r="O31" s="303"/>
      <c r="P31" s="300"/>
      <c r="Q31" s="92"/>
      <c r="R31" s="114"/>
      <c r="S31" s="489"/>
      <c r="U31" s="484" t="str">
        <f t="shared" si="7"/>
        <v/>
      </c>
      <c r="V31" s="484" t="str">
        <f t="shared" si="8"/>
        <v/>
      </c>
      <c r="W31" s="484" t="str">
        <f t="shared" si="9"/>
        <v/>
      </c>
    </row>
    <row r="32" spans="3:23" x14ac:dyDescent="0.2">
      <c r="C32" s="94"/>
      <c r="D32" s="109"/>
      <c r="E32" s="318" t="s">
        <v>431</v>
      </c>
      <c r="F32" s="312"/>
      <c r="G32" s="306">
        <f t="shared" si="11"/>
        <v>0</v>
      </c>
      <c r="H32" s="303"/>
      <c r="I32" s="300"/>
      <c r="J32" s="93"/>
      <c r="K32" s="109"/>
      <c r="L32" s="318" t="s">
        <v>431</v>
      </c>
      <c r="M32" s="110"/>
      <c r="N32" s="306">
        <f t="shared" si="10"/>
        <v>0</v>
      </c>
      <c r="O32" s="303"/>
      <c r="P32" s="300"/>
      <c r="Q32" s="92"/>
      <c r="R32" s="114"/>
      <c r="S32" s="489"/>
      <c r="U32" s="484" t="str">
        <f t="shared" si="7"/>
        <v/>
      </c>
      <c r="V32" s="484" t="str">
        <f t="shared" si="8"/>
        <v/>
      </c>
      <c r="W32" s="484" t="str">
        <f t="shared" si="9"/>
        <v/>
      </c>
    </row>
    <row r="33" spans="3:23" x14ac:dyDescent="0.2">
      <c r="C33" s="94"/>
      <c r="D33" s="109"/>
      <c r="E33" s="318" t="s">
        <v>431</v>
      </c>
      <c r="F33" s="312"/>
      <c r="G33" s="306">
        <f t="shared" si="11"/>
        <v>0</v>
      </c>
      <c r="H33" s="303"/>
      <c r="I33" s="300"/>
      <c r="J33" s="93"/>
      <c r="K33" s="109"/>
      <c r="L33" s="318" t="s">
        <v>431</v>
      </c>
      <c r="M33" s="110"/>
      <c r="N33" s="306">
        <f t="shared" si="10"/>
        <v>0</v>
      </c>
      <c r="O33" s="303"/>
      <c r="P33" s="300"/>
      <c r="Q33" s="92"/>
      <c r="R33" s="114"/>
      <c r="S33" s="489"/>
      <c r="U33" s="484" t="str">
        <f t="shared" si="7"/>
        <v/>
      </c>
      <c r="V33" s="484" t="str">
        <f t="shared" si="8"/>
        <v/>
      </c>
      <c r="W33" s="484" t="str">
        <f t="shared" si="9"/>
        <v/>
      </c>
    </row>
    <row r="34" spans="3:23" x14ac:dyDescent="0.2">
      <c r="C34" s="94"/>
      <c r="D34" s="109"/>
      <c r="E34" s="318" t="s">
        <v>431</v>
      </c>
      <c r="F34" s="312"/>
      <c r="G34" s="306">
        <f t="shared" si="11"/>
        <v>0</v>
      </c>
      <c r="H34" s="303"/>
      <c r="I34" s="300"/>
      <c r="J34" s="93"/>
      <c r="K34" s="109"/>
      <c r="L34" s="318" t="s">
        <v>431</v>
      </c>
      <c r="M34" s="110"/>
      <c r="N34" s="306">
        <f t="shared" si="10"/>
        <v>0</v>
      </c>
      <c r="O34" s="303"/>
      <c r="P34" s="300"/>
      <c r="Q34" s="92"/>
      <c r="R34" s="114"/>
      <c r="S34" s="489"/>
      <c r="U34" s="484" t="str">
        <f t="shared" si="7"/>
        <v/>
      </c>
      <c r="V34" s="484" t="str">
        <f t="shared" si="8"/>
        <v/>
      </c>
      <c r="W34" s="484" t="str">
        <f t="shared" si="9"/>
        <v/>
      </c>
    </row>
    <row r="35" spans="3:23" x14ac:dyDescent="0.2">
      <c r="C35" s="94"/>
      <c r="D35" s="109"/>
      <c r="E35" s="318" t="s">
        <v>21</v>
      </c>
      <c r="F35" s="312"/>
      <c r="G35" s="306">
        <f t="shared" si="11"/>
        <v>0</v>
      </c>
      <c r="H35" s="303"/>
      <c r="I35" s="300"/>
      <c r="J35" s="93"/>
      <c r="K35" s="109"/>
      <c r="L35" s="318" t="s">
        <v>21</v>
      </c>
      <c r="M35" s="110"/>
      <c r="N35" s="306">
        <f t="shared" si="10"/>
        <v>0</v>
      </c>
      <c r="O35" s="303"/>
      <c r="P35" s="300"/>
      <c r="Q35" s="92"/>
      <c r="R35" s="114"/>
      <c r="S35" s="489"/>
      <c r="U35" s="484" t="str">
        <f t="shared" si="7"/>
        <v/>
      </c>
      <c r="V35" s="484" t="str">
        <f t="shared" si="8"/>
        <v/>
      </c>
      <c r="W35" s="484" t="str">
        <f t="shared" si="9"/>
        <v/>
      </c>
    </row>
    <row r="36" spans="3:23" x14ac:dyDescent="0.2">
      <c r="C36" s="94"/>
      <c r="D36" s="109"/>
      <c r="E36" s="318" t="s">
        <v>21</v>
      </c>
      <c r="F36" s="312"/>
      <c r="G36" s="306">
        <f t="shared" si="11"/>
        <v>0</v>
      </c>
      <c r="H36" s="303"/>
      <c r="I36" s="300"/>
      <c r="J36" s="93"/>
      <c r="K36" s="109"/>
      <c r="L36" s="318" t="s">
        <v>21</v>
      </c>
      <c r="M36" s="110"/>
      <c r="N36" s="306">
        <f t="shared" si="10"/>
        <v>0</v>
      </c>
      <c r="O36" s="303"/>
      <c r="P36" s="300"/>
      <c r="Q36" s="92"/>
      <c r="R36" s="114"/>
      <c r="S36" s="489"/>
      <c r="U36" s="484" t="str">
        <f t="shared" si="7"/>
        <v/>
      </c>
      <c r="V36" s="484" t="str">
        <f t="shared" si="8"/>
        <v/>
      </c>
      <c r="W36" s="484" t="str">
        <f t="shared" si="9"/>
        <v/>
      </c>
    </row>
    <row r="37" spans="3:23" x14ac:dyDescent="0.2">
      <c r="C37" s="94"/>
      <c r="D37" s="109"/>
      <c r="E37" s="318" t="s">
        <v>21</v>
      </c>
      <c r="F37" s="312"/>
      <c r="G37" s="306">
        <f t="shared" si="11"/>
        <v>0</v>
      </c>
      <c r="H37" s="303"/>
      <c r="I37" s="300"/>
      <c r="J37" s="93"/>
      <c r="K37" s="109"/>
      <c r="L37" s="318" t="s">
        <v>21</v>
      </c>
      <c r="M37" s="110"/>
      <c r="N37" s="306">
        <f t="shared" si="10"/>
        <v>0</v>
      </c>
      <c r="O37" s="303"/>
      <c r="P37" s="300"/>
      <c r="Q37" s="92"/>
      <c r="R37" s="114"/>
      <c r="S37" s="489"/>
      <c r="U37" s="484" t="str">
        <f t="shared" si="7"/>
        <v/>
      </c>
      <c r="V37" s="484" t="str">
        <f t="shared" si="8"/>
        <v/>
      </c>
      <c r="W37" s="484" t="str">
        <f t="shared" si="9"/>
        <v/>
      </c>
    </row>
    <row r="38" spans="3:23" x14ac:dyDescent="0.2">
      <c r="C38" s="94"/>
      <c r="D38" s="109"/>
      <c r="E38" s="318" t="s">
        <v>21</v>
      </c>
      <c r="F38" s="312"/>
      <c r="G38" s="306">
        <f t="shared" si="11"/>
        <v>0</v>
      </c>
      <c r="H38" s="303"/>
      <c r="I38" s="300"/>
      <c r="J38" s="93"/>
      <c r="K38" s="109"/>
      <c r="L38" s="318" t="s">
        <v>21</v>
      </c>
      <c r="M38" s="110"/>
      <c r="N38" s="306">
        <f t="shared" si="10"/>
        <v>0</v>
      </c>
      <c r="O38" s="303"/>
      <c r="P38" s="300"/>
      <c r="Q38" s="92"/>
      <c r="R38" s="114"/>
      <c r="S38" s="489"/>
      <c r="U38" s="484" t="str">
        <f t="shared" si="7"/>
        <v/>
      </c>
      <c r="V38" s="484" t="str">
        <f t="shared" si="8"/>
        <v/>
      </c>
      <c r="W38" s="484" t="str">
        <f t="shared" si="9"/>
        <v/>
      </c>
    </row>
    <row r="39" spans="3:23" x14ac:dyDescent="0.2">
      <c r="C39" s="94"/>
      <c r="D39" s="109"/>
      <c r="E39" s="318" t="s">
        <v>21</v>
      </c>
      <c r="F39" s="110"/>
      <c r="G39" s="306">
        <f t="shared" si="11"/>
        <v>0</v>
      </c>
      <c r="H39" s="303"/>
      <c r="I39" s="300"/>
      <c r="J39" s="93"/>
      <c r="K39" s="109"/>
      <c r="L39" s="318" t="s">
        <v>21</v>
      </c>
      <c r="M39" s="110"/>
      <c r="N39" s="306">
        <f t="shared" si="10"/>
        <v>0</v>
      </c>
      <c r="O39" s="303"/>
      <c r="P39" s="300"/>
      <c r="Q39" s="92"/>
      <c r="R39" s="114"/>
      <c r="S39" s="489"/>
      <c r="U39" s="484" t="str">
        <f t="shared" si="7"/>
        <v/>
      </c>
      <c r="V39" s="484" t="str">
        <f t="shared" si="8"/>
        <v/>
      </c>
      <c r="W39" s="484" t="str">
        <f t="shared" si="9"/>
        <v/>
      </c>
    </row>
    <row r="40" spans="3:23" x14ac:dyDescent="0.2">
      <c r="C40" s="98"/>
      <c r="D40" s="111"/>
      <c r="E40" s="319" t="s">
        <v>21</v>
      </c>
      <c r="F40" s="112"/>
      <c r="G40" s="307">
        <f t="shared" si="11"/>
        <v>0</v>
      </c>
      <c r="H40" s="304"/>
      <c r="I40" s="301" t="s">
        <v>430</v>
      </c>
      <c r="J40" s="93"/>
      <c r="K40" s="111"/>
      <c r="L40" s="319" t="s">
        <v>21</v>
      </c>
      <c r="M40" s="112"/>
      <c r="N40" s="307">
        <f t="shared" si="10"/>
        <v>0</v>
      </c>
      <c r="O40" s="304"/>
      <c r="P40" s="301" t="s">
        <v>430</v>
      </c>
      <c r="Q40" s="92"/>
      <c r="R40" s="115"/>
      <c r="S40" s="489"/>
      <c r="U40" s="484" t="str">
        <f t="shared" si="7"/>
        <v/>
      </c>
      <c r="V40" s="484" t="str">
        <f t="shared" si="8"/>
        <v/>
      </c>
      <c r="W40" s="484" t="str">
        <f t="shared" si="9"/>
        <v/>
      </c>
    </row>
    <row r="41" spans="3:23" ht="9" customHeight="1" x14ac:dyDescent="0.2">
      <c r="C41" s="98"/>
      <c r="D41" s="99"/>
      <c r="E41" s="99"/>
      <c r="F41" s="99"/>
      <c r="G41" s="100"/>
      <c r="H41" s="93"/>
      <c r="I41" s="93"/>
      <c r="J41" s="93"/>
      <c r="K41" s="99"/>
      <c r="L41" s="99"/>
      <c r="M41" s="99"/>
      <c r="N41" s="100"/>
      <c r="O41" s="93"/>
      <c r="P41" s="93"/>
      <c r="Q41" s="93"/>
      <c r="R41" s="93"/>
      <c r="S41" s="93"/>
      <c r="U41" s="483">
        <f>SUM(U27:U40)*24</f>
        <v>0</v>
      </c>
      <c r="V41" s="483">
        <f t="shared" ref="V41" si="12">SUM(V27:V40)*24</f>
        <v>0</v>
      </c>
      <c r="W41" s="483">
        <f t="shared" ref="W41" si="13">SUM(W27:W40)*24</f>
        <v>0</v>
      </c>
    </row>
    <row r="42" spans="3:23" ht="24.9" customHeight="1" x14ac:dyDescent="0.2">
      <c r="C42" s="854" t="s">
        <v>113</v>
      </c>
      <c r="D42" s="854"/>
      <c r="E42" s="854"/>
      <c r="F42" s="854"/>
      <c r="G42" s="854"/>
      <c r="H42" s="104">
        <f>H24+1</f>
        <v>2</v>
      </c>
      <c r="I42" s="28"/>
      <c r="J42" s="28"/>
      <c r="K42" s="28"/>
      <c r="L42" s="28"/>
      <c r="M42" s="28"/>
      <c r="N42" s="28"/>
      <c r="O42" s="28"/>
    </row>
    <row r="43" spans="3:23" ht="18.75" customHeight="1" x14ac:dyDescent="0.2">
      <c r="C43" s="97"/>
      <c r="D43" s="861" t="s">
        <v>101</v>
      </c>
      <c r="E43" s="862"/>
      <c r="F43" s="863"/>
      <c r="G43" s="863"/>
      <c r="H43" s="863"/>
      <c r="I43" s="864"/>
      <c r="J43" s="102"/>
      <c r="K43" s="867" t="s">
        <v>102</v>
      </c>
      <c r="L43" s="868"/>
      <c r="M43" s="868"/>
      <c r="N43" s="868"/>
      <c r="O43" s="868"/>
      <c r="P43" s="869"/>
      <c r="Q43" s="117"/>
      <c r="R43" s="865" t="s">
        <v>103</v>
      </c>
      <c r="S43" s="487"/>
    </row>
    <row r="44" spans="3:23" ht="19.2" x14ac:dyDescent="0.2">
      <c r="C44" s="97"/>
      <c r="D44" s="87" t="s">
        <v>104</v>
      </c>
      <c r="E44" s="116"/>
      <c r="F44" s="88" t="s">
        <v>105</v>
      </c>
      <c r="G44" s="105" t="s">
        <v>106</v>
      </c>
      <c r="H44" s="105" t="s">
        <v>107</v>
      </c>
      <c r="I44" s="106" t="s">
        <v>108</v>
      </c>
      <c r="J44" s="103"/>
      <c r="K44" s="89" t="s">
        <v>104</v>
      </c>
      <c r="L44" s="88"/>
      <c r="M44" s="88" t="s">
        <v>105</v>
      </c>
      <c r="N44" s="105" t="s">
        <v>106</v>
      </c>
      <c r="O44" s="105" t="s">
        <v>107</v>
      </c>
      <c r="P44" s="106" t="s">
        <v>108</v>
      </c>
      <c r="Q44" s="118"/>
      <c r="R44" s="866"/>
      <c r="S44" s="488"/>
      <c r="U44" s="478" t="s">
        <v>423</v>
      </c>
      <c r="V44" s="478" t="s">
        <v>426</v>
      </c>
      <c r="W44" s="478" t="s">
        <v>53</v>
      </c>
    </row>
    <row r="45" spans="3:23" x14ac:dyDescent="0.2">
      <c r="C45" s="94"/>
      <c r="D45" s="107"/>
      <c r="E45" s="317" t="s">
        <v>21</v>
      </c>
      <c r="F45" s="108"/>
      <c r="G45" s="305">
        <f>F45-D45</f>
        <v>0</v>
      </c>
      <c r="H45" s="315" t="s">
        <v>112</v>
      </c>
      <c r="I45" s="314"/>
      <c r="J45" s="91"/>
      <c r="K45" s="310">
        <f>D45</f>
        <v>0</v>
      </c>
      <c r="L45" s="317" t="s">
        <v>21</v>
      </c>
      <c r="M45" s="108"/>
      <c r="N45" s="305">
        <f>M45-K45</f>
        <v>0</v>
      </c>
      <c r="O45" s="315" t="s">
        <v>112</v>
      </c>
      <c r="P45" s="314"/>
      <c r="Q45" s="90"/>
      <c r="R45" s="113"/>
      <c r="S45" s="489"/>
      <c r="U45" s="484" t="str">
        <f>IF(OR(NOT(I45="研修室"),I45="null"),"",G45)</f>
        <v/>
      </c>
      <c r="V45" s="484" t="str">
        <f>IF(OR(NOT(I45="ｻｲｴﾝｽﾙｰﾑ"),I45="null"),"",G45)</f>
        <v/>
      </c>
      <c r="W45" s="484" t="str">
        <f>IF(OR(NOT(I45="体育館"),I45="null"),"",G45)</f>
        <v/>
      </c>
    </row>
    <row r="46" spans="3:23" x14ac:dyDescent="0.2">
      <c r="C46" s="94"/>
      <c r="D46" s="473"/>
      <c r="E46" s="474" t="s">
        <v>21</v>
      </c>
      <c r="F46" s="475"/>
      <c r="G46" s="306">
        <f>F46-D46</f>
        <v>0</v>
      </c>
      <c r="H46" s="316"/>
      <c r="I46" s="477"/>
      <c r="J46" s="101"/>
      <c r="K46" s="109"/>
      <c r="L46" s="318" t="s">
        <v>21</v>
      </c>
      <c r="M46" s="110"/>
      <c r="N46" s="306">
        <f t="shared" ref="N46:N58" si="14">M46-K46</f>
        <v>0</v>
      </c>
      <c r="O46" s="303"/>
      <c r="P46" s="477"/>
      <c r="Q46" s="90"/>
      <c r="R46" s="114"/>
      <c r="S46" s="489"/>
      <c r="U46" s="484" t="str">
        <f t="shared" ref="U46:U58" si="15">IF(OR(NOT(I46="研修室"),I46="null"),"",G46)</f>
        <v/>
      </c>
      <c r="V46" s="484" t="str">
        <f t="shared" ref="V46:V58" si="16">IF(OR(NOT(I46="ｻｲｴﾝｽﾙｰﾑ"),I46="null"),"",G46)</f>
        <v/>
      </c>
      <c r="W46" s="484" t="str">
        <f t="shared" ref="W46:W58" si="17">IF(OR(NOT(I46="体育館"),I46="null"),"",G46)</f>
        <v/>
      </c>
    </row>
    <row r="47" spans="3:23" x14ac:dyDescent="0.2">
      <c r="C47" s="94"/>
      <c r="D47" s="109"/>
      <c r="E47" s="474" t="s">
        <v>21</v>
      </c>
      <c r="F47" s="312"/>
      <c r="G47" s="306">
        <f>F47-D47</f>
        <v>0</v>
      </c>
      <c r="H47" s="303"/>
      <c r="I47" s="477"/>
      <c r="J47" s="93"/>
      <c r="K47" s="109"/>
      <c r="L47" s="318" t="s">
        <v>21</v>
      </c>
      <c r="M47" s="110"/>
      <c r="N47" s="306">
        <f t="shared" si="14"/>
        <v>0</v>
      </c>
      <c r="O47" s="303"/>
      <c r="P47" s="477"/>
      <c r="Q47" s="92"/>
      <c r="R47" s="114"/>
      <c r="S47" s="489"/>
      <c r="U47" s="484" t="str">
        <f t="shared" si="15"/>
        <v/>
      </c>
      <c r="V47" s="484" t="str">
        <f t="shared" si="16"/>
        <v/>
      </c>
      <c r="W47" s="484" t="str">
        <f t="shared" si="17"/>
        <v/>
      </c>
    </row>
    <row r="48" spans="3:23" x14ac:dyDescent="0.2">
      <c r="C48" s="94"/>
      <c r="D48" s="109"/>
      <c r="E48" s="318" t="s">
        <v>21</v>
      </c>
      <c r="F48" s="312"/>
      <c r="G48" s="306">
        <f t="shared" ref="G48:G56" si="18">F48-D48</f>
        <v>0</v>
      </c>
      <c r="H48" s="303"/>
      <c r="I48" s="300"/>
      <c r="J48" s="93"/>
      <c r="K48" s="109"/>
      <c r="L48" s="318" t="s">
        <v>21</v>
      </c>
      <c r="M48" s="110"/>
      <c r="N48" s="306">
        <f t="shared" si="14"/>
        <v>0</v>
      </c>
      <c r="O48" s="303"/>
      <c r="P48" s="300"/>
      <c r="Q48" s="92"/>
      <c r="R48" s="114"/>
      <c r="S48" s="489"/>
      <c r="U48" s="484" t="str">
        <f t="shared" si="15"/>
        <v/>
      </c>
      <c r="V48" s="484" t="str">
        <f t="shared" si="16"/>
        <v/>
      </c>
      <c r="W48" s="484" t="str">
        <f t="shared" si="17"/>
        <v/>
      </c>
    </row>
    <row r="49" spans="3:23" x14ac:dyDescent="0.2">
      <c r="C49" s="94"/>
      <c r="D49" s="109"/>
      <c r="E49" s="318" t="s">
        <v>21</v>
      </c>
      <c r="F49" s="312"/>
      <c r="G49" s="306">
        <f t="shared" si="18"/>
        <v>0</v>
      </c>
      <c r="H49" s="303"/>
      <c r="I49" s="300"/>
      <c r="J49" s="93"/>
      <c r="K49" s="109"/>
      <c r="L49" s="318" t="s">
        <v>21</v>
      </c>
      <c r="M49" s="110"/>
      <c r="N49" s="306">
        <f t="shared" si="14"/>
        <v>0</v>
      </c>
      <c r="O49" s="303"/>
      <c r="P49" s="300"/>
      <c r="Q49" s="92"/>
      <c r="R49" s="114"/>
      <c r="S49" s="489"/>
      <c r="U49" s="484" t="str">
        <f t="shared" si="15"/>
        <v/>
      </c>
      <c r="V49" s="484" t="str">
        <f t="shared" si="16"/>
        <v/>
      </c>
      <c r="W49" s="484" t="str">
        <f t="shared" si="17"/>
        <v/>
      </c>
    </row>
    <row r="50" spans="3:23" x14ac:dyDescent="0.2">
      <c r="C50" s="94"/>
      <c r="D50" s="109"/>
      <c r="E50" s="318" t="s">
        <v>21</v>
      </c>
      <c r="F50" s="312"/>
      <c r="G50" s="306">
        <f t="shared" si="18"/>
        <v>0</v>
      </c>
      <c r="H50" s="303"/>
      <c r="I50" s="300"/>
      <c r="J50" s="93"/>
      <c r="K50" s="109"/>
      <c r="L50" s="318" t="s">
        <v>21</v>
      </c>
      <c r="M50" s="110"/>
      <c r="N50" s="306">
        <f t="shared" si="14"/>
        <v>0</v>
      </c>
      <c r="O50" s="303"/>
      <c r="P50" s="300"/>
      <c r="Q50" s="92"/>
      <c r="R50" s="114"/>
      <c r="S50" s="489"/>
      <c r="U50" s="484" t="str">
        <f t="shared" si="15"/>
        <v/>
      </c>
      <c r="V50" s="484" t="str">
        <f t="shared" si="16"/>
        <v/>
      </c>
      <c r="W50" s="484" t="str">
        <f t="shared" si="17"/>
        <v/>
      </c>
    </row>
    <row r="51" spans="3:23" x14ac:dyDescent="0.2">
      <c r="C51" s="94"/>
      <c r="D51" s="109"/>
      <c r="E51" s="318" t="s">
        <v>21</v>
      </c>
      <c r="F51" s="312"/>
      <c r="G51" s="306">
        <f t="shared" si="18"/>
        <v>0</v>
      </c>
      <c r="H51" s="303"/>
      <c r="I51" s="300"/>
      <c r="J51" s="93"/>
      <c r="K51" s="109"/>
      <c r="L51" s="318" t="s">
        <v>21</v>
      </c>
      <c r="M51" s="110"/>
      <c r="N51" s="306">
        <f t="shared" si="14"/>
        <v>0</v>
      </c>
      <c r="O51" s="303"/>
      <c r="P51" s="300"/>
      <c r="Q51" s="92"/>
      <c r="R51" s="114"/>
      <c r="S51" s="489"/>
      <c r="U51" s="484" t="str">
        <f t="shared" si="15"/>
        <v/>
      </c>
      <c r="V51" s="484" t="str">
        <f t="shared" si="16"/>
        <v/>
      </c>
      <c r="W51" s="484" t="str">
        <f t="shared" si="17"/>
        <v/>
      </c>
    </row>
    <row r="52" spans="3:23" x14ac:dyDescent="0.2">
      <c r="C52" s="94"/>
      <c r="D52" s="109"/>
      <c r="E52" s="318" t="s">
        <v>21</v>
      </c>
      <c r="F52" s="312"/>
      <c r="G52" s="306">
        <f t="shared" si="18"/>
        <v>0</v>
      </c>
      <c r="H52" s="303"/>
      <c r="I52" s="300"/>
      <c r="J52" s="93"/>
      <c r="K52" s="109"/>
      <c r="L52" s="318" t="s">
        <v>21</v>
      </c>
      <c r="M52" s="110"/>
      <c r="N52" s="306">
        <f t="shared" si="14"/>
        <v>0</v>
      </c>
      <c r="O52" s="303"/>
      <c r="P52" s="300"/>
      <c r="Q52" s="92"/>
      <c r="R52" s="114"/>
      <c r="S52" s="489"/>
      <c r="U52" s="484" t="str">
        <f t="shared" si="15"/>
        <v/>
      </c>
      <c r="V52" s="484" t="str">
        <f t="shared" si="16"/>
        <v/>
      </c>
      <c r="W52" s="484" t="str">
        <f t="shared" si="17"/>
        <v/>
      </c>
    </row>
    <row r="53" spans="3:23" x14ac:dyDescent="0.2">
      <c r="C53" s="94"/>
      <c r="D53" s="109"/>
      <c r="E53" s="318" t="s">
        <v>21</v>
      </c>
      <c r="F53" s="312"/>
      <c r="G53" s="306">
        <f t="shared" si="18"/>
        <v>0</v>
      </c>
      <c r="H53" s="303"/>
      <c r="I53" s="300"/>
      <c r="J53" s="93"/>
      <c r="K53" s="109"/>
      <c r="L53" s="318" t="s">
        <v>21</v>
      </c>
      <c r="M53" s="110"/>
      <c r="N53" s="306">
        <f t="shared" si="14"/>
        <v>0</v>
      </c>
      <c r="O53" s="303"/>
      <c r="P53" s="300"/>
      <c r="Q53" s="92"/>
      <c r="R53" s="114"/>
      <c r="S53" s="489"/>
      <c r="U53" s="484" t="str">
        <f t="shared" si="15"/>
        <v/>
      </c>
      <c r="V53" s="484" t="str">
        <f t="shared" si="16"/>
        <v/>
      </c>
      <c r="W53" s="484" t="str">
        <f t="shared" si="17"/>
        <v/>
      </c>
    </row>
    <row r="54" spans="3:23" x14ac:dyDescent="0.2">
      <c r="C54" s="94"/>
      <c r="D54" s="109"/>
      <c r="E54" s="318" t="s">
        <v>21</v>
      </c>
      <c r="F54" s="312"/>
      <c r="G54" s="306">
        <f t="shared" si="18"/>
        <v>0</v>
      </c>
      <c r="H54" s="303"/>
      <c r="I54" s="300"/>
      <c r="J54" s="93"/>
      <c r="K54" s="109"/>
      <c r="L54" s="318" t="s">
        <v>21</v>
      </c>
      <c r="M54" s="110"/>
      <c r="N54" s="306">
        <f t="shared" si="14"/>
        <v>0</v>
      </c>
      <c r="O54" s="303"/>
      <c r="P54" s="300"/>
      <c r="Q54" s="92"/>
      <c r="R54" s="114"/>
      <c r="S54" s="489"/>
      <c r="U54" s="484" t="str">
        <f t="shared" si="15"/>
        <v/>
      </c>
      <c r="V54" s="484" t="str">
        <f t="shared" si="16"/>
        <v/>
      </c>
      <c r="W54" s="484" t="str">
        <f t="shared" si="17"/>
        <v/>
      </c>
    </row>
    <row r="55" spans="3:23" x14ac:dyDescent="0.2">
      <c r="C55" s="94"/>
      <c r="D55" s="109"/>
      <c r="E55" s="318" t="s">
        <v>21</v>
      </c>
      <c r="F55" s="312"/>
      <c r="G55" s="306">
        <f t="shared" si="18"/>
        <v>0</v>
      </c>
      <c r="H55" s="303"/>
      <c r="I55" s="300"/>
      <c r="J55" s="93"/>
      <c r="K55" s="109"/>
      <c r="L55" s="318" t="s">
        <v>21</v>
      </c>
      <c r="M55" s="110"/>
      <c r="N55" s="306">
        <f t="shared" si="14"/>
        <v>0</v>
      </c>
      <c r="O55" s="303"/>
      <c r="P55" s="300"/>
      <c r="Q55" s="92"/>
      <c r="R55" s="114"/>
      <c r="S55" s="489"/>
      <c r="U55" s="484" t="str">
        <f t="shared" si="15"/>
        <v/>
      </c>
      <c r="V55" s="484" t="str">
        <f t="shared" si="16"/>
        <v/>
      </c>
      <c r="W55" s="484" t="str">
        <f t="shared" si="17"/>
        <v/>
      </c>
    </row>
    <row r="56" spans="3:23" x14ac:dyDescent="0.2">
      <c r="C56" s="94"/>
      <c r="D56" s="109"/>
      <c r="E56" s="318" t="s">
        <v>21</v>
      </c>
      <c r="F56" s="312"/>
      <c r="G56" s="306">
        <f t="shared" si="18"/>
        <v>0</v>
      </c>
      <c r="H56" s="303"/>
      <c r="I56" s="300"/>
      <c r="J56" s="93"/>
      <c r="K56" s="109"/>
      <c r="L56" s="318" t="s">
        <v>21</v>
      </c>
      <c r="M56" s="110"/>
      <c r="N56" s="306">
        <f t="shared" si="14"/>
        <v>0</v>
      </c>
      <c r="O56" s="303"/>
      <c r="P56" s="300"/>
      <c r="Q56" s="92"/>
      <c r="R56" s="114"/>
      <c r="S56" s="489"/>
      <c r="U56" s="484" t="str">
        <f t="shared" si="15"/>
        <v/>
      </c>
      <c r="V56" s="484" t="str">
        <f t="shared" si="16"/>
        <v/>
      </c>
      <c r="W56" s="484" t="str">
        <f t="shared" si="17"/>
        <v/>
      </c>
    </row>
    <row r="57" spans="3:23" x14ac:dyDescent="0.2">
      <c r="C57" s="94"/>
      <c r="D57" s="109"/>
      <c r="E57" s="318" t="s">
        <v>21</v>
      </c>
      <c r="F57" s="110"/>
      <c r="G57" s="306">
        <f t="shared" ref="G57:G58" si="19">F57-D57</f>
        <v>0</v>
      </c>
      <c r="H57" s="303"/>
      <c r="I57" s="300"/>
      <c r="J57" s="93"/>
      <c r="K57" s="109"/>
      <c r="L57" s="318" t="s">
        <v>21</v>
      </c>
      <c r="M57" s="110"/>
      <c r="N57" s="306">
        <f t="shared" si="14"/>
        <v>0</v>
      </c>
      <c r="O57" s="303"/>
      <c r="P57" s="300"/>
      <c r="Q57" s="92"/>
      <c r="R57" s="114"/>
      <c r="S57" s="489"/>
      <c r="U57" s="484" t="str">
        <f t="shared" si="15"/>
        <v/>
      </c>
      <c r="V57" s="484" t="str">
        <f t="shared" si="16"/>
        <v/>
      </c>
      <c r="W57" s="484" t="str">
        <f t="shared" si="17"/>
        <v/>
      </c>
    </row>
    <row r="58" spans="3:23" x14ac:dyDescent="0.2">
      <c r="C58" s="98"/>
      <c r="D58" s="111"/>
      <c r="E58" s="319" t="s">
        <v>21</v>
      </c>
      <c r="F58" s="112"/>
      <c r="G58" s="307">
        <f t="shared" si="19"/>
        <v>0</v>
      </c>
      <c r="H58" s="304"/>
      <c r="I58" s="301" t="s">
        <v>430</v>
      </c>
      <c r="J58" s="93"/>
      <c r="K58" s="111"/>
      <c r="L58" s="319" t="s">
        <v>21</v>
      </c>
      <c r="M58" s="112"/>
      <c r="N58" s="307">
        <f t="shared" si="14"/>
        <v>0</v>
      </c>
      <c r="O58" s="304"/>
      <c r="P58" s="301"/>
      <c r="Q58" s="92"/>
      <c r="R58" s="115"/>
      <c r="S58" s="489"/>
      <c r="U58" s="484" t="str">
        <f t="shared" si="15"/>
        <v/>
      </c>
      <c r="V58" s="484" t="str">
        <f t="shared" si="16"/>
        <v/>
      </c>
      <c r="W58" s="484" t="str">
        <f t="shared" si="17"/>
        <v/>
      </c>
    </row>
    <row r="59" spans="3:23" ht="4.5" customHeight="1" x14ac:dyDescent="0.2">
      <c r="C59" s="98"/>
      <c r="D59" s="99"/>
      <c r="E59" s="99"/>
      <c r="F59" s="99"/>
      <c r="G59" s="100"/>
      <c r="H59" s="93"/>
      <c r="I59" s="93"/>
      <c r="J59" s="93"/>
      <c r="K59" s="99"/>
      <c r="L59" s="99"/>
      <c r="M59" s="99"/>
      <c r="N59" s="100"/>
      <c r="O59" s="93"/>
      <c r="P59" s="93"/>
      <c r="Q59" s="93"/>
      <c r="R59" s="93"/>
      <c r="S59" s="93"/>
      <c r="U59" s="483">
        <f>SUM(U45:U58)*24</f>
        <v>0</v>
      </c>
      <c r="V59" s="483">
        <f t="shared" ref="V59" si="20">SUM(V45:V58)*24</f>
        <v>0</v>
      </c>
      <c r="W59" s="483">
        <f t="shared" ref="W59" si="21">SUM(W45:W58)*24</f>
        <v>0</v>
      </c>
    </row>
    <row r="60" spans="3:23" ht="24.9" customHeight="1" x14ac:dyDescent="0.2">
      <c r="C60" s="854" t="s">
        <v>114</v>
      </c>
      <c r="D60" s="854"/>
      <c r="E60" s="854"/>
      <c r="F60" s="854"/>
      <c r="G60" s="854"/>
      <c r="H60" s="104">
        <f>H42+1</f>
        <v>3</v>
      </c>
      <c r="I60" s="28"/>
      <c r="J60" s="28"/>
      <c r="K60" s="28"/>
      <c r="L60" s="28"/>
      <c r="M60" s="28"/>
      <c r="N60" s="28"/>
      <c r="O60" s="28"/>
    </row>
    <row r="61" spans="3:23" ht="18.75" customHeight="1" x14ac:dyDescent="0.2">
      <c r="C61" s="97"/>
      <c r="D61" s="861" t="s">
        <v>101</v>
      </c>
      <c r="E61" s="862"/>
      <c r="F61" s="863"/>
      <c r="G61" s="863"/>
      <c r="H61" s="863"/>
      <c r="I61" s="864"/>
      <c r="J61" s="102"/>
      <c r="K61" s="867" t="s">
        <v>102</v>
      </c>
      <c r="L61" s="868"/>
      <c r="M61" s="868"/>
      <c r="N61" s="868"/>
      <c r="O61" s="868"/>
      <c r="P61" s="869"/>
      <c r="Q61" s="117"/>
      <c r="R61" s="865" t="s">
        <v>103</v>
      </c>
      <c r="S61" s="487"/>
    </row>
    <row r="62" spans="3:23" ht="19.2" x14ac:dyDescent="0.2">
      <c r="C62" s="97"/>
      <c r="D62" s="87" t="s">
        <v>104</v>
      </c>
      <c r="E62" s="116"/>
      <c r="F62" s="88" t="s">
        <v>105</v>
      </c>
      <c r="G62" s="105" t="s">
        <v>106</v>
      </c>
      <c r="H62" s="105" t="s">
        <v>107</v>
      </c>
      <c r="I62" s="106" t="s">
        <v>108</v>
      </c>
      <c r="J62" s="103"/>
      <c r="K62" s="89" t="s">
        <v>104</v>
      </c>
      <c r="L62" s="88"/>
      <c r="M62" s="88" t="s">
        <v>105</v>
      </c>
      <c r="N62" s="105" t="s">
        <v>106</v>
      </c>
      <c r="O62" s="105" t="s">
        <v>107</v>
      </c>
      <c r="P62" s="106" t="s">
        <v>108</v>
      </c>
      <c r="Q62" s="118"/>
      <c r="R62" s="866"/>
      <c r="S62" s="488"/>
      <c r="U62" s="478" t="s">
        <v>423</v>
      </c>
      <c r="V62" s="478" t="s">
        <v>426</v>
      </c>
      <c r="W62" s="478" t="s">
        <v>53</v>
      </c>
    </row>
    <row r="63" spans="3:23" x14ac:dyDescent="0.2">
      <c r="C63" s="94"/>
      <c r="D63" s="107"/>
      <c r="E63" s="317" t="s">
        <v>21</v>
      </c>
      <c r="F63" s="108"/>
      <c r="G63" s="305">
        <f>F63-D63</f>
        <v>0</v>
      </c>
      <c r="H63" s="315" t="s">
        <v>112</v>
      </c>
      <c r="I63" s="314"/>
      <c r="J63" s="91"/>
      <c r="K63" s="310">
        <f>D63</f>
        <v>0</v>
      </c>
      <c r="L63" s="317" t="s">
        <v>21</v>
      </c>
      <c r="M63" s="108"/>
      <c r="N63" s="305">
        <f>M63-K63</f>
        <v>0</v>
      </c>
      <c r="O63" s="315" t="s">
        <v>112</v>
      </c>
      <c r="P63" s="314"/>
      <c r="Q63" s="90"/>
      <c r="R63" s="113"/>
      <c r="S63" s="489"/>
      <c r="U63" s="484" t="str">
        <f>IF(OR(NOT(I63="研修室"),I63="null"),"",G63)</f>
        <v/>
      </c>
      <c r="V63" s="484" t="str">
        <f>IF(OR(NOT(I63="ｻｲｴﾝｽﾙｰﾑ"),I63="null"),"",G63)</f>
        <v/>
      </c>
      <c r="W63" s="484" t="str">
        <f>IF(OR(NOT(I63="体育館"),I63="null"),"",G63)</f>
        <v/>
      </c>
    </row>
    <row r="64" spans="3:23" x14ac:dyDescent="0.2">
      <c r="C64" s="94"/>
      <c r="D64" s="473"/>
      <c r="E64" s="474" t="s">
        <v>21</v>
      </c>
      <c r="F64" s="475"/>
      <c r="G64" s="306">
        <f>F64-D64</f>
        <v>0</v>
      </c>
      <c r="H64" s="316"/>
      <c r="I64" s="477"/>
      <c r="J64" s="101"/>
      <c r="K64" s="109"/>
      <c r="L64" s="318" t="s">
        <v>21</v>
      </c>
      <c r="M64" s="110"/>
      <c r="N64" s="306">
        <f t="shared" ref="N64:N76" si="22">M64-K64</f>
        <v>0</v>
      </c>
      <c r="O64" s="303"/>
      <c r="P64" s="477"/>
      <c r="Q64" s="90"/>
      <c r="R64" s="114"/>
      <c r="S64" s="489"/>
      <c r="U64" s="484" t="str">
        <f t="shared" ref="U64:U76" si="23">IF(OR(NOT(I64="研修室"),I64="null"),"",G64)</f>
        <v/>
      </c>
      <c r="V64" s="484" t="str">
        <f t="shared" ref="V64:V76" si="24">IF(OR(NOT(I64="ｻｲｴﾝｽﾙｰﾑ"),I64="null"),"",G64)</f>
        <v/>
      </c>
      <c r="W64" s="484" t="str">
        <f t="shared" ref="W64:W76" si="25">IF(OR(NOT(I64="体育館"),I64="null"),"",G64)</f>
        <v/>
      </c>
    </row>
    <row r="65" spans="3:23" x14ac:dyDescent="0.2">
      <c r="C65" s="94"/>
      <c r="D65" s="109"/>
      <c r="E65" s="474" t="s">
        <v>21</v>
      </c>
      <c r="F65" s="312"/>
      <c r="G65" s="306">
        <f>F65-D65</f>
        <v>0</v>
      </c>
      <c r="H65" s="303"/>
      <c r="I65" s="477"/>
      <c r="J65" s="93"/>
      <c r="K65" s="109"/>
      <c r="L65" s="318" t="s">
        <v>21</v>
      </c>
      <c r="M65" s="110"/>
      <c r="N65" s="306">
        <f t="shared" si="22"/>
        <v>0</v>
      </c>
      <c r="O65" s="303"/>
      <c r="P65" s="477"/>
      <c r="Q65" s="92"/>
      <c r="R65" s="114"/>
      <c r="S65" s="489"/>
      <c r="U65" s="484" t="str">
        <f t="shared" si="23"/>
        <v/>
      </c>
      <c r="V65" s="484" t="str">
        <f t="shared" si="24"/>
        <v/>
      </c>
      <c r="W65" s="484" t="str">
        <f t="shared" si="25"/>
        <v/>
      </c>
    </row>
    <row r="66" spans="3:23" x14ac:dyDescent="0.2">
      <c r="C66" s="94"/>
      <c r="D66" s="109"/>
      <c r="E66" s="318" t="s">
        <v>21</v>
      </c>
      <c r="F66" s="312"/>
      <c r="G66" s="306">
        <f t="shared" ref="G66:G74" si="26">F66-D66</f>
        <v>0</v>
      </c>
      <c r="H66" s="303"/>
      <c r="I66" s="300"/>
      <c r="J66" s="93"/>
      <c r="K66" s="109"/>
      <c r="L66" s="318" t="s">
        <v>21</v>
      </c>
      <c r="M66" s="110"/>
      <c r="N66" s="306">
        <f t="shared" si="22"/>
        <v>0</v>
      </c>
      <c r="O66" s="303"/>
      <c r="P66" s="300"/>
      <c r="Q66" s="92"/>
      <c r="R66" s="114"/>
      <c r="S66" s="489"/>
      <c r="U66" s="484" t="str">
        <f t="shared" si="23"/>
        <v/>
      </c>
      <c r="V66" s="484" t="str">
        <f t="shared" si="24"/>
        <v/>
      </c>
      <c r="W66" s="484" t="str">
        <f t="shared" si="25"/>
        <v/>
      </c>
    </row>
    <row r="67" spans="3:23" x14ac:dyDescent="0.2">
      <c r="C67" s="94"/>
      <c r="D67" s="109"/>
      <c r="E67" s="318" t="s">
        <v>21</v>
      </c>
      <c r="F67" s="312"/>
      <c r="G67" s="306">
        <f t="shared" si="26"/>
        <v>0</v>
      </c>
      <c r="H67" s="303"/>
      <c r="I67" s="300"/>
      <c r="J67" s="93"/>
      <c r="K67" s="109"/>
      <c r="L67" s="318" t="s">
        <v>21</v>
      </c>
      <c r="M67" s="110"/>
      <c r="N67" s="306">
        <f t="shared" si="22"/>
        <v>0</v>
      </c>
      <c r="O67" s="303"/>
      <c r="P67" s="300"/>
      <c r="Q67" s="92"/>
      <c r="R67" s="114"/>
      <c r="S67" s="489"/>
      <c r="U67" s="484" t="str">
        <f t="shared" si="23"/>
        <v/>
      </c>
      <c r="V67" s="484" t="str">
        <f t="shared" si="24"/>
        <v/>
      </c>
      <c r="W67" s="484" t="str">
        <f t="shared" si="25"/>
        <v/>
      </c>
    </row>
    <row r="68" spans="3:23" x14ac:dyDescent="0.2">
      <c r="C68" s="94"/>
      <c r="D68" s="109"/>
      <c r="E68" s="318" t="s">
        <v>21</v>
      </c>
      <c r="F68" s="312"/>
      <c r="G68" s="306">
        <f t="shared" si="26"/>
        <v>0</v>
      </c>
      <c r="H68" s="303"/>
      <c r="I68" s="300"/>
      <c r="J68" s="93"/>
      <c r="K68" s="109"/>
      <c r="L68" s="318" t="s">
        <v>21</v>
      </c>
      <c r="M68" s="110"/>
      <c r="N68" s="306">
        <f t="shared" si="22"/>
        <v>0</v>
      </c>
      <c r="O68" s="303"/>
      <c r="P68" s="300"/>
      <c r="Q68" s="92"/>
      <c r="R68" s="114"/>
      <c r="S68" s="489"/>
      <c r="U68" s="484" t="str">
        <f t="shared" si="23"/>
        <v/>
      </c>
      <c r="V68" s="484" t="str">
        <f t="shared" si="24"/>
        <v/>
      </c>
      <c r="W68" s="484" t="str">
        <f t="shared" si="25"/>
        <v/>
      </c>
    </row>
    <row r="69" spans="3:23" x14ac:dyDescent="0.2">
      <c r="C69" s="94"/>
      <c r="D69" s="109"/>
      <c r="E69" s="318" t="s">
        <v>21</v>
      </c>
      <c r="F69" s="312"/>
      <c r="G69" s="306">
        <f t="shared" si="26"/>
        <v>0</v>
      </c>
      <c r="H69" s="303"/>
      <c r="I69" s="300"/>
      <c r="J69" s="93"/>
      <c r="K69" s="109"/>
      <c r="L69" s="318" t="s">
        <v>21</v>
      </c>
      <c r="M69" s="110"/>
      <c r="N69" s="306">
        <f t="shared" si="22"/>
        <v>0</v>
      </c>
      <c r="O69" s="303"/>
      <c r="P69" s="300"/>
      <c r="Q69" s="92"/>
      <c r="R69" s="114"/>
      <c r="S69" s="489"/>
      <c r="U69" s="484" t="str">
        <f t="shared" si="23"/>
        <v/>
      </c>
      <c r="V69" s="484" t="str">
        <f t="shared" si="24"/>
        <v/>
      </c>
      <c r="W69" s="484" t="str">
        <f t="shared" si="25"/>
        <v/>
      </c>
    </row>
    <row r="70" spans="3:23" x14ac:dyDescent="0.2">
      <c r="C70" s="94"/>
      <c r="D70" s="109"/>
      <c r="E70" s="318" t="s">
        <v>21</v>
      </c>
      <c r="F70" s="312"/>
      <c r="G70" s="306">
        <f t="shared" si="26"/>
        <v>0</v>
      </c>
      <c r="H70" s="303"/>
      <c r="I70" s="300"/>
      <c r="J70" s="93"/>
      <c r="K70" s="109"/>
      <c r="L70" s="318" t="s">
        <v>21</v>
      </c>
      <c r="M70" s="110"/>
      <c r="N70" s="306">
        <f t="shared" si="22"/>
        <v>0</v>
      </c>
      <c r="O70" s="303"/>
      <c r="P70" s="300"/>
      <c r="Q70" s="92"/>
      <c r="R70" s="114"/>
      <c r="S70" s="489"/>
      <c r="U70" s="484" t="str">
        <f t="shared" si="23"/>
        <v/>
      </c>
      <c r="V70" s="484" t="str">
        <f t="shared" si="24"/>
        <v/>
      </c>
      <c r="W70" s="484" t="str">
        <f t="shared" si="25"/>
        <v/>
      </c>
    </row>
    <row r="71" spans="3:23" x14ac:dyDescent="0.2">
      <c r="C71" s="94"/>
      <c r="D71" s="109"/>
      <c r="E71" s="318" t="s">
        <v>21</v>
      </c>
      <c r="F71" s="312"/>
      <c r="G71" s="306">
        <f t="shared" si="26"/>
        <v>0</v>
      </c>
      <c r="H71" s="303"/>
      <c r="I71" s="300"/>
      <c r="J71" s="93"/>
      <c r="K71" s="109"/>
      <c r="L71" s="318" t="s">
        <v>21</v>
      </c>
      <c r="M71" s="110"/>
      <c r="N71" s="306">
        <f t="shared" si="22"/>
        <v>0</v>
      </c>
      <c r="O71" s="303"/>
      <c r="P71" s="300"/>
      <c r="Q71" s="92"/>
      <c r="R71" s="114"/>
      <c r="S71" s="489"/>
      <c r="U71" s="484" t="str">
        <f t="shared" si="23"/>
        <v/>
      </c>
      <c r="V71" s="484" t="str">
        <f t="shared" si="24"/>
        <v/>
      </c>
      <c r="W71" s="484" t="str">
        <f t="shared" si="25"/>
        <v/>
      </c>
    </row>
    <row r="72" spans="3:23" x14ac:dyDescent="0.2">
      <c r="C72" s="94"/>
      <c r="D72" s="109"/>
      <c r="E72" s="318" t="s">
        <v>21</v>
      </c>
      <c r="F72" s="312"/>
      <c r="G72" s="306">
        <f t="shared" si="26"/>
        <v>0</v>
      </c>
      <c r="H72" s="303"/>
      <c r="I72" s="300"/>
      <c r="J72" s="93"/>
      <c r="K72" s="109"/>
      <c r="L72" s="318" t="s">
        <v>21</v>
      </c>
      <c r="M72" s="110"/>
      <c r="N72" s="306">
        <f t="shared" si="22"/>
        <v>0</v>
      </c>
      <c r="O72" s="303"/>
      <c r="P72" s="300"/>
      <c r="Q72" s="92"/>
      <c r="R72" s="114"/>
      <c r="S72" s="489"/>
      <c r="U72" s="484" t="str">
        <f t="shared" si="23"/>
        <v/>
      </c>
      <c r="V72" s="484" t="str">
        <f t="shared" si="24"/>
        <v/>
      </c>
      <c r="W72" s="484" t="str">
        <f t="shared" si="25"/>
        <v/>
      </c>
    </row>
    <row r="73" spans="3:23" x14ac:dyDescent="0.2">
      <c r="C73" s="94"/>
      <c r="D73" s="109"/>
      <c r="E73" s="318" t="s">
        <v>21</v>
      </c>
      <c r="F73" s="312"/>
      <c r="G73" s="306">
        <f t="shared" si="26"/>
        <v>0</v>
      </c>
      <c r="H73" s="303"/>
      <c r="I73" s="300"/>
      <c r="J73" s="93"/>
      <c r="K73" s="109"/>
      <c r="L73" s="318" t="s">
        <v>21</v>
      </c>
      <c r="M73" s="110"/>
      <c r="N73" s="306">
        <f t="shared" si="22"/>
        <v>0</v>
      </c>
      <c r="O73" s="303"/>
      <c r="P73" s="300"/>
      <c r="Q73" s="92"/>
      <c r="R73" s="114"/>
      <c r="S73" s="489"/>
      <c r="U73" s="484" t="str">
        <f t="shared" si="23"/>
        <v/>
      </c>
      <c r="V73" s="484" t="str">
        <f t="shared" si="24"/>
        <v/>
      </c>
      <c r="W73" s="484" t="str">
        <f t="shared" si="25"/>
        <v/>
      </c>
    </row>
    <row r="74" spans="3:23" x14ac:dyDescent="0.2">
      <c r="C74" s="94"/>
      <c r="D74" s="109"/>
      <c r="E74" s="318" t="s">
        <v>21</v>
      </c>
      <c r="F74" s="312"/>
      <c r="G74" s="306">
        <f t="shared" si="26"/>
        <v>0</v>
      </c>
      <c r="H74" s="303"/>
      <c r="I74" s="300"/>
      <c r="J74" s="93"/>
      <c r="K74" s="109"/>
      <c r="L74" s="318" t="s">
        <v>21</v>
      </c>
      <c r="M74" s="110"/>
      <c r="N74" s="306">
        <f t="shared" si="22"/>
        <v>0</v>
      </c>
      <c r="O74" s="303"/>
      <c r="P74" s="300"/>
      <c r="Q74" s="92"/>
      <c r="R74" s="114"/>
      <c r="S74" s="489"/>
      <c r="U74" s="484" t="str">
        <f t="shared" si="23"/>
        <v/>
      </c>
      <c r="V74" s="484" t="str">
        <f t="shared" si="24"/>
        <v/>
      </c>
      <c r="W74" s="484" t="str">
        <f t="shared" si="25"/>
        <v/>
      </c>
    </row>
    <row r="75" spans="3:23" x14ac:dyDescent="0.2">
      <c r="C75" s="94"/>
      <c r="D75" s="109"/>
      <c r="E75" s="318" t="s">
        <v>21</v>
      </c>
      <c r="F75" s="110"/>
      <c r="G75" s="306">
        <f t="shared" ref="G75:G76" si="27">F75-D75</f>
        <v>0</v>
      </c>
      <c r="H75" s="303"/>
      <c r="I75" s="300"/>
      <c r="J75" s="93"/>
      <c r="K75" s="109"/>
      <c r="L75" s="318" t="s">
        <v>21</v>
      </c>
      <c r="M75" s="110"/>
      <c r="N75" s="306">
        <f t="shared" si="22"/>
        <v>0</v>
      </c>
      <c r="O75" s="303"/>
      <c r="P75" s="300"/>
      <c r="Q75" s="92"/>
      <c r="R75" s="114"/>
      <c r="S75" s="489"/>
      <c r="U75" s="484" t="str">
        <f t="shared" si="23"/>
        <v/>
      </c>
      <c r="V75" s="484" t="str">
        <f t="shared" si="24"/>
        <v/>
      </c>
      <c r="W75" s="484" t="str">
        <f t="shared" si="25"/>
        <v/>
      </c>
    </row>
    <row r="76" spans="3:23" x14ac:dyDescent="0.2">
      <c r="C76" s="98"/>
      <c r="D76" s="111"/>
      <c r="E76" s="319" t="s">
        <v>21</v>
      </c>
      <c r="F76" s="112"/>
      <c r="G76" s="307">
        <f t="shared" si="27"/>
        <v>0</v>
      </c>
      <c r="H76" s="304"/>
      <c r="I76" s="301"/>
      <c r="J76" s="93"/>
      <c r="K76" s="111"/>
      <c r="L76" s="319" t="s">
        <v>21</v>
      </c>
      <c r="M76" s="112"/>
      <c r="N76" s="307">
        <f t="shared" si="22"/>
        <v>0</v>
      </c>
      <c r="O76" s="304"/>
      <c r="P76" s="301" t="s">
        <v>430</v>
      </c>
      <c r="Q76" s="92"/>
      <c r="R76" s="115"/>
      <c r="S76" s="489"/>
      <c r="U76" s="484" t="str">
        <f t="shared" si="23"/>
        <v/>
      </c>
      <c r="V76" s="484" t="str">
        <f t="shared" si="24"/>
        <v/>
      </c>
      <c r="W76" s="484" t="str">
        <f t="shared" si="25"/>
        <v/>
      </c>
    </row>
    <row r="77" spans="3:23" ht="9" customHeight="1" x14ac:dyDescent="0.2">
      <c r="C77" s="98"/>
      <c r="D77" s="99"/>
      <c r="E77" s="99"/>
      <c r="F77" s="99"/>
      <c r="G77" s="100"/>
      <c r="H77" s="93"/>
      <c r="I77" s="93"/>
      <c r="J77" s="93"/>
      <c r="K77" s="99"/>
      <c r="L77" s="99"/>
      <c r="M77" s="99"/>
      <c r="N77" s="100"/>
      <c r="O77" s="93"/>
      <c r="P77" s="93"/>
      <c r="Q77" s="93"/>
      <c r="R77" s="93"/>
      <c r="S77" s="93"/>
      <c r="U77" s="483">
        <f>SUM(U63:U76)*24</f>
        <v>0</v>
      </c>
      <c r="V77" s="483">
        <f t="shared" ref="V77" si="28">SUM(V63:V76)*24</f>
        <v>0</v>
      </c>
      <c r="W77" s="483">
        <f t="shared" ref="W77" si="29">SUM(W63:W76)*24</f>
        <v>0</v>
      </c>
    </row>
    <row r="78" spans="3:23" ht="24.9" customHeight="1" x14ac:dyDescent="0.2">
      <c r="C78" s="854" t="s">
        <v>115</v>
      </c>
      <c r="D78" s="854"/>
      <c r="E78" s="854"/>
      <c r="F78" s="854"/>
      <c r="G78" s="854"/>
      <c r="H78" s="104">
        <f>H60+1</f>
        <v>4</v>
      </c>
      <c r="I78" s="28"/>
      <c r="J78" s="28"/>
      <c r="K78" s="28"/>
      <c r="L78" s="28"/>
      <c r="M78" s="28"/>
      <c r="N78" s="28"/>
      <c r="O78" s="28"/>
    </row>
    <row r="79" spans="3:23" ht="18.75" customHeight="1" x14ac:dyDescent="0.2">
      <c r="C79" s="97"/>
      <c r="D79" s="861" t="s">
        <v>101</v>
      </c>
      <c r="E79" s="862"/>
      <c r="F79" s="863"/>
      <c r="G79" s="863"/>
      <c r="H79" s="863"/>
      <c r="I79" s="864"/>
      <c r="J79" s="102"/>
      <c r="K79" s="867" t="s">
        <v>102</v>
      </c>
      <c r="L79" s="868"/>
      <c r="M79" s="868"/>
      <c r="N79" s="868"/>
      <c r="O79" s="868"/>
      <c r="P79" s="869"/>
      <c r="Q79" s="117"/>
      <c r="R79" s="865" t="s">
        <v>103</v>
      </c>
      <c r="S79" s="487"/>
    </row>
    <row r="80" spans="3:23" ht="19.2" x14ac:dyDescent="0.2">
      <c r="C80" s="97"/>
      <c r="D80" s="87" t="s">
        <v>104</v>
      </c>
      <c r="E80" s="116"/>
      <c r="F80" s="88" t="s">
        <v>105</v>
      </c>
      <c r="G80" s="105" t="s">
        <v>106</v>
      </c>
      <c r="H80" s="105" t="s">
        <v>107</v>
      </c>
      <c r="I80" s="106" t="s">
        <v>108</v>
      </c>
      <c r="J80" s="103"/>
      <c r="K80" s="89" t="s">
        <v>104</v>
      </c>
      <c r="L80" s="88"/>
      <c r="M80" s="88" t="s">
        <v>105</v>
      </c>
      <c r="N80" s="105" t="s">
        <v>106</v>
      </c>
      <c r="O80" s="105" t="s">
        <v>107</v>
      </c>
      <c r="P80" s="106" t="s">
        <v>108</v>
      </c>
      <c r="Q80" s="118"/>
      <c r="R80" s="866"/>
      <c r="S80" s="488"/>
      <c r="U80" s="478" t="s">
        <v>423</v>
      </c>
      <c r="V80" s="478" t="s">
        <v>426</v>
      </c>
      <c r="W80" s="478" t="s">
        <v>53</v>
      </c>
    </row>
    <row r="81" spans="3:23" x14ac:dyDescent="0.2">
      <c r="C81" s="94"/>
      <c r="D81" s="107"/>
      <c r="E81" s="317" t="s">
        <v>21</v>
      </c>
      <c r="F81" s="108"/>
      <c r="G81" s="305">
        <f>F81-D81</f>
        <v>0</v>
      </c>
      <c r="H81" s="315" t="s">
        <v>112</v>
      </c>
      <c r="I81" s="314"/>
      <c r="J81" s="91"/>
      <c r="K81" s="310">
        <f>D81</f>
        <v>0</v>
      </c>
      <c r="L81" s="317" t="s">
        <v>21</v>
      </c>
      <c r="M81" s="108"/>
      <c r="N81" s="305">
        <f>M81-K81</f>
        <v>0</v>
      </c>
      <c r="O81" s="315" t="s">
        <v>112</v>
      </c>
      <c r="P81" s="314"/>
      <c r="Q81" s="90"/>
      <c r="R81" s="113"/>
      <c r="S81" s="489"/>
      <c r="U81" s="484" t="str">
        <f>IF(OR(NOT(I81="研修室"),I81="null"),"",G81)</f>
        <v/>
      </c>
      <c r="V81" s="484" t="str">
        <f>IF(OR(NOT(I81="ｻｲｴﾝｽﾙｰﾑ"),I81="null"),"",G81)</f>
        <v/>
      </c>
      <c r="W81" s="484" t="str">
        <f>IF(OR(NOT(I81="体育館"),I81="null"),"",G81)</f>
        <v/>
      </c>
    </row>
    <row r="82" spans="3:23" x14ac:dyDescent="0.2">
      <c r="C82" s="94"/>
      <c r="D82" s="473"/>
      <c r="E82" s="474" t="s">
        <v>21</v>
      </c>
      <c r="F82" s="475"/>
      <c r="G82" s="306">
        <f>F82-D82</f>
        <v>0</v>
      </c>
      <c r="H82" s="316"/>
      <c r="I82" s="477"/>
      <c r="J82" s="101"/>
      <c r="K82" s="109"/>
      <c r="L82" s="318" t="s">
        <v>21</v>
      </c>
      <c r="M82" s="110"/>
      <c r="N82" s="306">
        <f t="shared" ref="N82:N94" si="30">M82-K82</f>
        <v>0</v>
      </c>
      <c r="O82" s="303"/>
      <c r="P82" s="477"/>
      <c r="Q82" s="90"/>
      <c r="R82" s="114"/>
      <c r="S82" s="489"/>
      <c r="U82" s="484" t="str">
        <f t="shared" ref="U82:U94" si="31">IF(OR(NOT(I82="研修室"),I82="null"),"",G82)</f>
        <v/>
      </c>
      <c r="V82" s="484" t="str">
        <f t="shared" ref="V82:V94" si="32">IF(OR(NOT(I82="ｻｲｴﾝｽﾙｰﾑ"),I82="null"),"",G82)</f>
        <v/>
      </c>
      <c r="W82" s="484" t="str">
        <f t="shared" ref="W82:W94" si="33">IF(OR(NOT(I82="体育館"),I82="null"),"",G82)</f>
        <v/>
      </c>
    </row>
    <row r="83" spans="3:23" x14ac:dyDescent="0.2">
      <c r="C83" s="94"/>
      <c r="D83" s="109"/>
      <c r="E83" s="474" t="s">
        <v>21</v>
      </c>
      <c r="F83" s="312"/>
      <c r="G83" s="306">
        <f>F83-D83</f>
        <v>0</v>
      </c>
      <c r="H83" s="303"/>
      <c r="I83" s="477"/>
      <c r="J83" s="93"/>
      <c r="K83" s="109"/>
      <c r="L83" s="318" t="s">
        <v>21</v>
      </c>
      <c r="M83" s="110"/>
      <c r="N83" s="306">
        <f t="shared" si="30"/>
        <v>0</v>
      </c>
      <c r="O83" s="303"/>
      <c r="P83" s="477"/>
      <c r="Q83" s="92"/>
      <c r="R83" s="114"/>
      <c r="S83" s="489"/>
      <c r="U83" s="484" t="str">
        <f t="shared" si="31"/>
        <v/>
      </c>
      <c r="V83" s="484" t="str">
        <f t="shared" si="32"/>
        <v/>
      </c>
      <c r="W83" s="484" t="str">
        <f t="shared" si="33"/>
        <v/>
      </c>
    </row>
    <row r="84" spans="3:23" x14ac:dyDescent="0.2">
      <c r="C84" s="94"/>
      <c r="D84" s="109"/>
      <c r="E84" s="318" t="s">
        <v>21</v>
      </c>
      <c r="F84" s="312"/>
      <c r="G84" s="306">
        <f t="shared" ref="G84:G92" si="34">F84-D84</f>
        <v>0</v>
      </c>
      <c r="H84" s="303"/>
      <c r="I84" s="300"/>
      <c r="J84" s="93"/>
      <c r="K84" s="109"/>
      <c r="L84" s="318" t="s">
        <v>21</v>
      </c>
      <c r="M84" s="110"/>
      <c r="N84" s="306">
        <f t="shared" si="30"/>
        <v>0</v>
      </c>
      <c r="O84" s="303"/>
      <c r="P84" s="300"/>
      <c r="Q84" s="92"/>
      <c r="R84" s="114"/>
      <c r="S84" s="489"/>
      <c r="U84" s="484" t="str">
        <f t="shared" si="31"/>
        <v/>
      </c>
      <c r="V84" s="484" t="str">
        <f t="shared" si="32"/>
        <v/>
      </c>
      <c r="W84" s="484" t="str">
        <f t="shared" si="33"/>
        <v/>
      </c>
    </row>
    <row r="85" spans="3:23" x14ac:dyDescent="0.2">
      <c r="C85" s="94"/>
      <c r="D85" s="109"/>
      <c r="E85" s="318" t="s">
        <v>21</v>
      </c>
      <c r="F85" s="312"/>
      <c r="G85" s="306">
        <f t="shared" si="34"/>
        <v>0</v>
      </c>
      <c r="H85" s="303"/>
      <c r="I85" s="300"/>
      <c r="J85" s="93"/>
      <c r="K85" s="109"/>
      <c r="L85" s="318" t="s">
        <v>21</v>
      </c>
      <c r="M85" s="110"/>
      <c r="N85" s="306">
        <f t="shared" si="30"/>
        <v>0</v>
      </c>
      <c r="O85" s="303"/>
      <c r="P85" s="300"/>
      <c r="Q85" s="92"/>
      <c r="R85" s="114"/>
      <c r="S85" s="489"/>
      <c r="U85" s="484" t="str">
        <f t="shared" si="31"/>
        <v/>
      </c>
      <c r="V85" s="484" t="str">
        <f t="shared" si="32"/>
        <v/>
      </c>
      <c r="W85" s="484" t="str">
        <f t="shared" si="33"/>
        <v/>
      </c>
    </row>
    <row r="86" spans="3:23" x14ac:dyDescent="0.2">
      <c r="C86" s="94"/>
      <c r="D86" s="109"/>
      <c r="E86" s="318" t="s">
        <v>21</v>
      </c>
      <c r="F86" s="312"/>
      <c r="G86" s="306">
        <f t="shared" si="34"/>
        <v>0</v>
      </c>
      <c r="H86" s="303"/>
      <c r="I86" s="300"/>
      <c r="J86" s="93"/>
      <c r="K86" s="109"/>
      <c r="L86" s="318" t="s">
        <v>21</v>
      </c>
      <c r="M86" s="110"/>
      <c r="N86" s="306">
        <f t="shared" si="30"/>
        <v>0</v>
      </c>
      <c r="O86" s="303"/>
      <c r="P86" s="300"/>
      <c r="Q86" s="92"/>
      <c r="R86" s="114"/>
      <c r="S86" s="489"/>
      <c r="U86" s="484" t="str">
        <f t="shared" si="31"/>
        <v/>
      </c>
      <c r="V86" s="484" t="str">
        <f t="shared" si="32"/>
        <v/>
      </c>
      <c r="W86" s="484" t="str">
        <f t="shared" si="33"/>
        <v/>
      </c>
    </row>
    <row r="87" spans="3:23" x14ac:dyDescent="0.2">
      <c r="C87" s="94"/>
      <c r="D87" s="109"/>
      <c r="E87" s="318" t="s">
        <v>21</v>
      </c>
      <c r="F87" s="312"/>
      <c r="G87" s="306">
        <f t="shared" si="34"/>
        <v>0</v>
      </c>
      <c r="H87" s="303"/>
      <c r="I87" s="300"/>
      <c r="J87" s="93"/>
      <c r="K87" s="109"/>
      <c r="L87" s="318" t="s">
        <v>21</v>
      </c>
      <c r="M87" s="110"/>
      <c r="N87" s="306">
        <f t="shared" si="30"/>
        <v>0</v>
      </c>
      <c r="O87" s="303"/>
      <c r="P87" s="300"/>
      <c r="Q87" s="92"/>
      <c r="R87" s="114"/>
      <c r="S87" s="489"/>
      <c r="U87" s="484" t="str">
        <f t="shared" si="31"/>
        <v/>
      </c>
      <c r="V87" s="484" t="str">
        <f t="shared" si="32"/>
        <v/>
      </c>
      <c r="W87" s="484" t="str">
        <f t="shared" si="33"/>
        <v/>
      </c>
    </row>
    <row r="88" spans="3:23" x14ac:dyDescent="0.2">
      <c r="C88" s="94"/>
      <c r="D88" s="109"/>
      <c r="E88" s="318" t="s">
        <v>21</v>
      </c>
      <c r="F88" s="312"/>
      <c r="G88" s="306">
        <f t="shared" si="34"/>
        <v>0</v>
      </c>
      <c r="H88" s="303"/>
      <c r="I88" s="300"/>
      <c r="J88" s="93"/>
      <c r="K88" s="109"/>
      <c r="L88" s="318" t="s">
        <v>21</v>
      </c>
      <c r="M88" s="110"/>
      <c r="N88" s="306">
        <f t="shared" si="30"/>
        <v>0</v>
      </c>
      <c r="O88" s="303"/>
      <c r="P88" s="300"/>
      <c r="Q88" s="92"/>
      <c r="R88" s="114"/>
      <c r="S88" s="489"/>
      <c r="U88" s="484" t="str">
        <f t="shared" si="31"/>
        <v/>
      </c>
      <c r="V88" s="484" t="str">
        <f t="shared" si="32"/>
        <v/>
      </c>
      <c r="W88" s="484" t="str">
        <f t="shared" si="33"/>
        <v/>
      </c>
    </row>
    <row r="89" spans="3:23" x14ac:dyDescent="0.2">
      <c r="C89" s="94"/>
      <c r="D89" s="109"/>
      <c r="E89" s="318" t="s">
        <v>21</v>
      </c>
      <c r="F89" s="312"/>
      <c r="G89" s="306">
        <f t="shared" si="34"/>
        <v>0</v>
      </c>
      <c r="H89" s="303"/>
      <c r="I89" s="300"/>
      <c r="J89" s="93"/>
      <c r="K89" s="109"/>
      <c r="L89" s="318" t="s">
        <v>21</v>
      </c>
      <c r="M89" s="110"/>
      <c r="N89" s="306">
        <f t="shared" si="30"/>
        <v>0</v>
      </c>
      <c r="O89" s="303"/>
      <c r="P89" s="300"/>
      <c r="Q89" s="92"/>
      <c r="R89" s="114"/>
      <c r="S89" s="489"/>
      <c r="U89" s="484" t="str">
        <f t="shared" si="31"/>
        <v/>
      </c>
      <c r="V89" s="484" t="str">
        <f t="shared" si="32"/>
        <v/>
      </c>
      <c r="W89" s="484" t="str">
        <f t="shared" si="33"/>
        <v/>
      </c>
    </row>
    <row r="90" spans="3:23" x14ac:dyDescent="0.2">
      <c r="C90" s="94"/>
      <c r="D90" s="109"/>
      <c r="E90" s="318" t="s">
        <v>21</v>
      </c>
      <c r="F90" s="312"/>
      <c r="G90" s="306">
        <f t="shared" si="34"/>
        <v>0</v>
      </c>
      <c r="H90" s="303"/>
      <c r="I90" s="300"/>
      <c r="J90" s="93"/>
      <c r="K90" s="109"/>
      <c r="L90" s="318" t="s">
        <v>21</v>
      </c>
      <c r="M90" s="110"/>
      <c r="N90" s="306">
        <f t="shared" si="30"/>
        <v>0</v>
      </c>
      <c r="O90" s="303"/>
      <c r="P90" s="300"/>
      <c r="Q90" s="92"/>
      <c r="R90" s="114"/>
      <c r="S90" s="489"/>
      <c r="U90" s="484" t="str">
        <f t="shared" si="31"/>
        <v/>
      </c>
      <c r="V90" s="484" t="str">
        <f t="shared" si="32"/>
        <v/>
      </c>
      <c r="W90" s="484" t="str">
        <f t="shared" si="33"/>
        <v/>
      </c>
    </row>
    <row r="91" spans="3:23" x14ac:dyDescent="0.2">
      <c r="C91" s="94"/>
      <c r="D91" s="109"/>
      <c r="E91" s="318" t="s">
        <v>21</v>
      </c>
      <c r="F91" s="312"/>
      <c r="G91" s="306">
        <f t="shared" si="34"/>
        <v>0</v>
      </c>
      <c r="H91" s="303"/>
      <c r="I91" s="300"/>
      <c r="J91" s="93"/>
      <c r="K91" s="109"/>
      <c r="L91" s="318" t="s">
        <v>21</v>
      </c>
      <c r="M91" s="110"/>
      <c r="N91" s="306">
        <f t="shared" si="30"/>
        <v>0</v>
      </c>
      <c r="O91" s="303"/>
      <c r="P91" s="300"/>
      <c r="Q91" s="92"/>
      <c r="R91" s="114"/>
      <c r="S91" s="489"/>
      <c r="U91" s="484" t="str">
        <f t="shared" si="31"/>
        <v/>
      </c>
      <c r="V91" s="484" t="str">
        <f t="shared" si="32"/>
        <v/>
      </c>
      <c r="W91" s="484" t="str">
        <f t="shared" si="33"/>
        <v/>
      </c>
    </row>
    <row r="92" spans="3:23" x14ac:dyDescent="0.2">
      <c r="C92" s="94"/>
      <c r="D92" s="109"/>
      <c r="E92" s="318" t="s">
        <v>21</v>
      </c>
      <c r="F92" s="312"/>
      <c r="G92" s="306">
        <f t="shared" si="34"/>
        <v>0</v>
      </c>
      <c r="H92" s="303"/>
      <c r="I92" s="300"/>
      <c r="J92" s="93"/>
      <c r="K92" s="109"/>
      <c r="L92" s="318" t="s">
        <v>21</v>
      </c>
      <c r="M92" s="110"/>
      <c r="N92" s="306">
        <f t="shared" si="30"/>
        <v>0</v>
      </c>
      <c r="O92" s="303"/>
      <c r="P92" s="300"/>
      <c r="Q92" s="92"/>
      <c r="R92" s="114"/>
      <c r="S92" s="489"/>
      <c r="U92" s="484" t="str">
        <f t="shared" si="31"/>
        <v/>
      </c>
      <c r="V92" s="484" t="str">
        <f t="shared" si="32"/>
        <v/>
      </c>
      <c r="W92" s="484" t="str">
        <f t="shared" si="33"/>
        <v/>
      </c>
    </row>
    <row r="93" spans="3:23" x14ac:dyDescent="0.2">
      <c r="C93" s="94"/>
      <c r="D93" s="109"/>
      <c r="E93" s="318" t="s">
        <v>21</v>
      </c>
      <c r="F93" s="110"/>
      <c r="G93" s="306">
        <f t="shared" ref="G93:G94" si="35">F93-D93</f>
        <v>0</v>
      </c>
      <c r="H93" s="303"/>
      <c r="I93" s="300"/>
      <c r="J93" s="93"/>
      <c r="K93" s="109"/>
      <c r="L93" s="318" t="s">
        <v>21</v>
      </c>
      <c r="M93" s="110"/>
      <c r="N93" s="306">
        <f t="shared" si="30"/>
        <v>0</v>
      </c>
      <c r="O93" s="303"/>
      <c r="P93" s="300"/>
      <c r="Q93" s="92"/>
      <c r="R93" s="114"/>
      <c r="S93" s="489"/>
      <c r="U93" s="484" t="str">
        <f t="shared" si="31"/>
        <v/>
      </c>
      <c r="V93" s="484" t="str">
        <f t="shared" si="32"/>
        <v/>
      </c>
      <c r="W93" s="484" t="str">
        <f t="shared" si="33"/>
        <v/>
      </c>
    </row>
    <row r="94" spans="3:23" x14ac:dyDescent="0.2">
      <c r="C94" s="98"/>
      <c r="D94" s="111"/>
      <c r="E94" s="319" t="s">
        <v>21</v>
      </c>
      <c r="F94" s="112"/>
      <c r="G94" s="307">
        <f t="shared" si="35"/>
        <v>0</v>
      </c>
      <c r="H94" s="304"/>
      <c r="I94" s="301" t="s">
        <v>430</v>
      </c>
      <c r="J94" s="93"/>
      <c r="K94" s="111"/>
      <c r="L94" s="319" t="s">
        <v>21</v>
      </c>
      <c r="M94" s="112"/>
      <c r="N94" s="307">
        <f t="shared" si="30"/>
        <v>0</v>
      </c>
      <c r="O94" s="304"/>
      <c r="P94" s="301" t="s">
        <v>430</v>
      </c>
      <c r="Q94" s="92"/>
      <c r="R94" s="115"/>
      <c r="S94" s="489"/>
      <c r="U94" s="484" t="str">
        <f t="shared" si="31"/>
        <v/>
      </c>
      <c r="V94" s="484" t="str">
        <f t="shared" si="32"/>
        <v/>
      </c>
      <c r="W94" s="484" t="str">
        <f t="shared" si="33"/>
        <v/>
      </c>
    </row>
    <row r="95" spans="3:23" ht="9" customHeight="1" x14ac:dyDescent="0.2">
      <c r="C95" s="98"/>
      <c r="D95" s="99"/>
      <c r="E95" s="99"/>
      <c r="F95" s="99"/>
      <c r="G95" s="100"/>
      <c r="H95" s="93"/>
      <c r="I95" s="93"/>
      <c r="J95" s="93"/>
      <c r="K95" s="99"/>
      <c r="L95" s="99"/>
      <c r="M95" s="99"/>
      <c r="N95" s="100"/>
      <c r="O95" s="93"/>
      <c r="P95" s="93"/>
      <c r="Q95" s="93"/>
      <c r="R95" s="93"/>
      <c r="S95" s="93"/>
      <c r="U95" s="483">
        <f>SUM(U81:U94)*24</f>
        <v>0</v>
      </c>
      <c r="V95" s="483">
        <f t="shared" ref="V95" si="36">SUM(V81:V94)*24</f>
        <v>0</v>
      </c>
      <c r="W95" s="483">
        <f t="shared" ref="W95" si="37">SUM(W81:W94)*24</f>
        <v>0</v>
      </c>
    </row>
    <row r="96" spans="3:23" ht="24.9" customHeight="1" x14ac:dyDescent="0.2">
      <c r="C96" s="854" t="s">
        <v>116</v>
      </c>
      <c r="D96" s="854"/>
      <c r="E96" s="854"/>
      <c r="F96" s="854"/>
      <c r="G96" s="854"/>
      <c r="H96" s="104">
        <f>H78+1</f>
        <v>5</v>
      </c>
      <c r="I96" s="28"/>
      <c r="J96" s="28"/>
      <c r="K96" s="28"/>
      <c r="L96" s="28"/>
      <c r="M96" s="28"/>
      <c r="N96" s="28"/>
      <c r="O96" s="28"/>
    </row>
    <row r="97" spans="3:23" ht="18.75" customHeight="1" x14ac:dyDescent="0.2">
      <c r="C97" s="97"/>
      <c r="D97" s="861" t="s">
        <v>101</v>
      </c>
      <c r="E97" s="862"/>
      <c r="F97" s="863"/>
      <c r="G97" s="863"/>
      <c r="H97" s="863"/>
      <c r="I97" s="864"/>
      <c r="J97" s="102"/>
      <c r="K97" s="867" t="s">
        <v>102</v>
      </c>
      <c r="L97" s="868"/>
      <c r="M97" s="868"/>
      <c r="N97" s="868"/>
      <c r="O97" s="868"/>
      <c r="P97" s="869"/>
      <c r="Q97" s="117"/>
      <c r="R97" s="865" t="s">
        <v>103</v>
      </c>
      <c r="S97" s="487"/>
    </row>
    <row r="98" spans="3:23" ht="19.2" x14ac:dyDescent="0.2">
      <c r="C98" s="97"/>
      <c r="D98" s="87" t="s">
        <v>104</v>
      </c>
      <c r="E98" s="116"/>
      <c r="F98" s="88" t="s">
        <v>105</v>
      </c>
      <c r="G98" s="105" t="s">
        <v>106</v>
      </c>
      <c r="H98" s="105" t="s">
        <v>107</v>
      </c>
      <c r="I98" s="106" t="s">
        <v>108</v>
      </c>
      <c r="J98" s="103"/>
      <c r="K98" s="89" t="s">
        <v>104</v>
      </c>
      <c r="L98" s="88"/>
      <c r="M98" s="88" t="s">
        <v>105</v>
      </c>
      <c r="N98" s="105" t="s">
        <v>106</v>
      </c>
      <c r="O98" s="105" t="s">
        <v>107</v>
      </c>
      <c r="P98" s="106" t="s">
        <v>108</v>
      </c>
      <c r="Q98" s="118"/>
      <c r="R98" s="866"/>
      <c r="S98" s="488"/>
      <c r="U98" s="478" t="s">
        <v>423</v>
      </c>
      <c r="V98" s="478" t="s">
        <v>426</v>
      </c>
      <c r="W98" s="478" t="s">
        <v>53</v>
      </c>
    </row>
    <row r="99" spans="3:23" x14ac:dyDescent="0.2">
      <c r="C99" s="94"/>
      <c r="D99" s="107"/>
      <c r="E99" s="317" t="s">
        <v>21</v>
      </c>
      <c r="F99" s="108"/>
      <c r="G99" s="305">
        <f>F99-D99</f>
        <v>0</v>
      </c>
      <c r="H99" s="315" t="s">
        <v>112</v>
      </c>
      <c r="I99" s="314"/>
      <c r="J99" s="91"/>
      <c r="K99" s="310">
        <f>D99</f>
        <v>0</v>
      </c>
      <c r="L99" s="317" t="s">
        <v>21</v>
      </c>
      <c r="M99" s="108"/>
      <c r="N99" s="305">
        <f>M99-K99</f>
        <v>0</v>
      </c>
      <c r="O99" s="315" t="s">
        <v>112</v>
      </c>
      <c r="P99" s="314"/>
      <c r="Q99" s="90"/>
      <c r="R99" s="113"/>
      <c r="S99" s="489"/>
      <c r="U99" s="484" t="str">
        <f>IF(OR(NOT(I99="研修室"),I99="null"),"",G99)</f>
        <v/>
      </c>
      <c r="V99" s="484" t="str">
        <f>IF(OR(NOT(I99="ｻｲｴﾝｽﾙｰﾑ"),I99="null"),"",G99)</f>
        <v/>
      </c>
      <c r="W99" s="484" t="str">
        <f>IF(OR(NOT(I99="体育館"),I99="null"),"",G99)</f>
        <v/>
      </c>
    </row>
    <row r="100" spans="3:23" x14ac:dyDescent="0.2">
      <c r="C100" s="94"/>
      <c r="D100" s="473"/>
      <c r="E100" s="474" t="s">
        <v>21</v>
      </c>
      <c r="F100" s="475"/>
      <c r="G100" s="306">
        <f>F100-D100</f>
        <v>0</v>
      </c>
      <c r="H100" s="316"/>
      <c r="I100" s="477"/>
      <c r="J100" s="101"/>
      <c r="K100" s="109"/>
      <c r="L100" s="318" t="s">
        <v>21</v>
      </c>
      <c r="M100" s="110"/>
      <c r="N100" s="306">
        <f t="shared" ref="N100:N112" si="38">M100-K100</f>
        <v>0</v>
      </c>
      <c r="O100" s="303"/>
      <c r="P100" s="477"/>
      <c r="Q100" s="90"/>
      <c r="R100" s="114"/>
      <c r="S100" s="489"/>
      <c r="U100" s="484" t="str">
        <f t="shared" ref="U100:U112" si="39">IF(OR(NOT(I100="研修室"),I100="null"),"",G100)</f>
        <v/>
      </c>
      <c r="V100" s="484" t="str">
        <f t="shared" ref="V100:V112" si="40">IF(OR(NOT(I100="ｻｲｴﾝｽﾙｰﾑ"),I100="null"),"",G100)</f>
        <v/>
      </c>
      <c r="W100" s="484" t="str">
        <f t="shared" ref="W100:W112" si="41">IF(OR(NOT(I100="体育館"),I100="null"),"",G100)</f>
        <v/>
      </c>
    </row>
    <row r="101" spans="3:23" x14ac:dyDescent="0.2">
      <c r="C101" s="94"/>
      <c r="D101" s="109"/>
      <c r="E101" s="474" t="s">
        <v>21</v>
      </c>
      <c r="F101" s="312"/>
      <c r="G101" s="306">
        <f>F101-D101</f>
        <v>0</v>
      </c>
      <c r="H101" s="303"/>
      <c r="I101" s="477"/>
      <c r="J101" s="93"/>
      <c r="K101" s="109"/>
      <c r="L101" s="318" t="s">
        <v>21</v>
      </c>
      <c r="M101" s="110"/>
      <c r="N101" s="306">
        <f t="shared" si="38"/>
        <v>0</v>
      </c>
      <c r="O101" s="303"/>
      <c r="P101" s="477"/>
      <c r="Q101" s="92"/>
      <c r="R101" s="114"/>
      <c r="S101" s="489"/>
      <c r="U101" s="484" t="str">
        <f t="shared" si="39"/>
        <v/>
      </c>
      <c r="V101" s="484" t="str">
        <f t="shared" si="40"/>
        <v/>
      </c>
      <c r="W101" s="484" t="str">
        <f t="shared" si="41"/>
        <v/>
      </c>
    </row>
    <row r="102" spans="3:23" x14ac:dyDescent="0.2">
      <c r="C102" s="94"/>
      <c r="D102" s="109"/>
      <c r="E102" s="318" t="s">
        <v>21</v>
      </c>
      <c r="F102" s="312"/>
      <c r="G102" s="306">
        <f t="shared" ref="G102:G110" si="42">F102-D102</f>
        <v>0</v>
      </c>
      <c r="H102" s="303"/>
      <c r="I102" s="300"/>
      <c r="J102" s="93"/>
      <c r="K102" s="109"/>
      <c r="L102" s="318" t="s">
        <v>21</v>
      </c>
      <c r="M102" s="110"/>
      <c r="N102" s="306">
        <f t="shared" si="38"/>
        <v>0</v>
      </c>
      <c r="O102" s="303"/>
      <c r="P102" s="300"/>
      <c r="Q102" s="92"/>
      <c r="R102" s="114"/>
      <c r="S102" s="489"/>
      <c r="U102" s="484" t="str">
        <f t="shared" si="39"/>
        <v/>
      </c>
      <c r="V102" s="484" t="str">
        <f t="shared" si="40"/>
        <v/>
      </c>
      <c r="W102" s="484" t="str">
        <f t="shared" si="41"/>
        <v/>
      </c>
    </row>
    <row r="103" spans="3:23" x14ac:dyDescent="0.2">
      <c r="C103" s="94"/>
      <c r="D103" s="109"/>
      <c r="E103" s="318" t="s">
        <v>21</v>
      </c>
      <c r="F103" s="312"/>
      <c r="G103" s="306">
        <f t="shared" si="42"/>
        <v>0</v>
      </c>
      <c r="H103" s="303"/>
      <c r="I103" s="300"/>
      <c r="J103" s="93"/>
      <c r="K103" s="109"/>
      <c r="L103" s="318" t="s">
        <v>21</v>
      </c>
      <c r="M103" s="110"/>
      <c r="N103" s="306">
        <f t="shared" si="38"/>
        <v>0</v>
      </c>
      <c r="O103" s="303"/>
      <c r="P103" s="300"/>
      <c r="Q103" s="92"/>
      <c r="R103" s="114"/>
      <c r="S103" s="489"/>
      <c r="U103" s="484" t="str">
        <f t="shared" si="39"/>
        <v/>
      </c>
      <c r="V103" s="484" t="str">
        <f t="shared" si="40"/>
        <v/>
      </c>
      <c r="W103" s="484" t="str">
        <f t="shared" si="41"/>
        <v/>
      </c>
    </row>
    <row r="104" spans="3:23" x14ac:dyDescent="0.2">
      <c r="C104" s="94"/>
      <c r="D104" s="109"/>
      <c r="E104" s="318" t="s">
        <v>21</v>
      </c>
      <c r="F104" s="312"/>
      <c r="G104" s="306">
        <f t="shared" si="42"/>
        <v>0</v>
      </c>
      <c r="H104" s="303"/>
      <c r="I104" s="300"/>
      <c r="J104" s="93"/>
      <c r="K104" s="109"/>
      <c r="L104" s="318" t="s">
        <v>21</v>
      </c>
      <c r="M104" s="110"/>
      <c r="N104" s="306">
        <f t="shared" si="38"/>
        <v>0</v>
      </c>
      <c r="O104" s="303"/>
      <c r="P104" s="300"/>
      <c r="Q104" s="92"/>
      <c r="R104" s="114"/>
      <c r="S104" s="489"/>
      <c r="U104" s="484" t="str">
        <f t="shared" si="39"/>
        <v/>
      </c>
      <c r="V104" s="484" t="str">
        <f t="shared" si="40"/>
        <v/>
      </c>
      <c r="W104" s="484" t="str">
        <f t="shared" si="41"/>
        <v/>
      </c>
    </row>
    <row r="105" spans="3:23" x14ac:dyDescent="0.2">
      <c r="C105" s="94"/>
      <c r="D105" s="109"/>
      <c r="E105" s="318" t="s">
        <v>21</v>
      </c>
      <c r="F105" s="312"/>
      <c r="G105" s="306">
        <f t="shared" si="42"/>
        <v>0</v>
      </c>
      <c r="H105" s="303"/>
      <c r="I105" s="300"/>
      <c r="J105" s="93"/>
      <c r="K105" s="109"/>
      <c r="L105" s="318" t="s">
        <v>21</v>
      </c>
      <c r="M105" s="110"/>
      <c r="N105" s="306">
        <f t="shared" si="38"/>
        <v>0</v>
      </c>
      <c r="O105" s="303"/>
      <c r="P105" s="300"/>
      <c r="Q105" s="92"/>
      <c r="R105" s="114"/>
      <c r="S105" s="489"/>
      <c r="U105" s="484" t="str">
        <f t="shared" si="39"/>
        <v/>
      </c>
      <c r="V105" s="484" t="str">
        <f t="shared" si="40"/>
        <v/>
      </c>
      <c r="W105" s="484" t="str">
        <f t="shared" si="41"/>
        <v/>
      </c>
    </row>
    <row r="106" spans="3:23" x14ac:dyDescent="0.2">
      <c r="C106" s="94"/>
      <c r="D106" s="109"/>
      <c r="E106" s="318" t="s">
        <v>21</v>
      </c>
      <c r="F106" s="312"/>
      <c r="G106" s="306">
        <f t="shared" si="42"/>
        <v>0</v>
      </c>
      <c r="H106" s="303"/>
      <c r="I106" s="300"/>
      <c r="J106" s="93"/>
      <c r="K106" s="109"/>
      <c r="L106" s="318" t="s">
        <v>21</v>
      </c>
      <c r="M106" s="110"/>
      <c r="N106" s="306">
        <f t="shared" si="38"/>
        <v>0</v>
      </c>
      <c r="O106" s="303"/>
      <c r="P106" s="300"/>
      <c r="Q106" s="92"/>
      <c r="R106" s="114"/>
      <c r="S106" s="489"/>
      <c r="U106" s="484" t="str">
        <f t="shared" si="39"/>
        <v/>
      </c>
      <c r="V106" s="484" t="str">
        <f t="shared" si="40"/>
        <v/>
      </c>
      <c r="W106" s="484" t="str">
        <f t="shared" si="41"/>
        <v/>
      </c>
    </row>
    <row r="107" spans="3:23" x14ac:dyDescent="0.2">
      <c r="C107" s="94"/>
      <c r="D107" s="109"/>
      <c r="E107" s="318" t="s">
        <v>21</v>
      </c>
      <c r="F107" s="312"/>
      <c r="G107" s="306">
        <f t="shared" si="42"/>
        <v>0</v>
      </c>
      <c r="H107" s="303"/>
      <c r="I107" s="300"/>
      <c r="J107" s="93"/>
      <c r="K107" s="109"/>
      <c r="L107" s="318" t="s">
        <v>21</v>
      </c>
      <c r="M107" s="110"/>
      <c r="N107" s="306">
        <f t="shared" si="38"/>
        <v>0</v>
      </c>
      <c r="O107" s="303"/>
      <c r="P107" s="300"/>
      <c r="Q107" s="92"/>
      <c r="R107" s="114"/>
      <c r="S107" s="489"/>
      <c r="U107" s="484" t="str">
        <f t="shared" si="39"/>
        <v/>
      </c>
      <c r="V107" s="484" t="str">
        <f t="shared" si="40"/>
        <v/>
      </c>
      <c r="W107" s="484" t="str">
        <f t="shared" si="41"/>
        <v/>
      </c>
    </row>
    <row r="108" spans="3:23" x14ac:dyDescent="0.2">
      <c r="C108" s="94"/>
      <c r="D108" s="109"/>
      <c r="E108" s="318" t="s">
        <v>21</v>
      </c>
      <c r="F108" s="312"/>
      <c r="G108" s="306">
        <f t="shared" si="42"/>
        <v>0</v>
      </c>
      <c r="H108" s="303"/>
      <c r="I108" s="300"/>
      <c r="J108" s="93"/>
      <c r="K108" s="109"/>
      <c r="L108" s="318" t="s">
        <v>21</v>
      </c>
      <c r="M108" s="110"/>
      <c r="N108" s="306">
        <f t="shared" si="38"/>
        <v>0</v>
      </c>
      <c r="O108" s="303"/>
      <c r="P108" s="300"/>
      <c r="Q108" s="92"/>
      <c r="R108" s="114"/>
      <c r="S108" s="489"/>
      <c r="U108" s="484" t="str">
        <f t="shared" si="39"/>
        <v/>
      </c>
      <c r="V108" s="484" t="str">
        <f t="shared" si="40"/>
        <v/>
      </c>
      <c r="W108" s="484" t="str">
        <f t="shared" si="41"/>
        <v/>
      </c>
    </row>
    <row r="109" spans="3:23" x14ac:dyDescent="0.2">
      <c r="C109" s="94"/>
      <c r="D109" s="109"/>
      <c r="E109" s="318" t="s">
        <v>21</v>
      </c>
      <c r="F109" s="312"/>
      <c r="G109" s="306">
        <f t="shared" si="42"/>
        <v>0</v>
      </c>
      <c r="H109" s="303"/>
      <c r="I109" s="300"/>
      <c r="J109" s="93"/>
      <c r="K109" s="109"/>
      <c r="L109" s="318" t="s">
        <v>21</v>
      </c>
      <c r="M109" s="110"/>
      <c r="N109" s="306">
        <f t="shared" si="38"/>
        <v>0</v>
      </c>
      <c r="O109" s="303"/>
      <c r="P109" s="300"/>
      <c r="Q109" s="92"/>
      <c r="R109" s="114"/>
      <c r="S109" s="489"/>
      <c r="U109" s="484" t="str">
        <f t="shared" si="39"/>
        <v/>
      </c>
      <c r="V109" s="484" t="str">
        <f t="shared" si="40"/>
        <v/>
      </c>
      <c r="W109" s="484" t="str">
        <f t="shared" si="41"/>
        <v/>
      </c>
    </row>
    <row r="110" spans="3:23" x14ac:dyDescent="0.2">
      <c r="C110" s="94"/>
      <c r="D110" s="109"/>
      <c r="E110" s="318" t="s">
        <v>21</v>
      </c>
      <c r="F110" s="312"/>
      <c r="G110" s="306">
        <f t="shared" si="42"/>
        <v>0</v>
      </c>
      <c r="H110" s="303"/>
      <c r="I110" s="300"/>
      <c r="J110" s="93"/>
      <c r="K110" s="109"/>
      <c r="L110" s="318" t="s">
        <v>21</v>
      </c>
      <c r="M110" s="110"/>
      <c r="N110" s="306">
        <f t="shared" si="38"/>
        <v>0</v>
      </c>
      <c r="O110" s="303"/>
      <c r="P110" s="300"/>
      <c r="Q110" s="92"/>
      <c r="R110" s="114"/>
      <c r="S110" s="489"/>
      <c r="U110" s="484" t="str">
        <f t="shared" si="39"/>
        <v/>
      </c>
      <c r="V110" s="484" t="str">
        <f t="shared" si="40"/>
        <v/>
      </c>
      <c r="W110" s="484" t="str">
        <f t="shared" si="41"/>
        <v/>
      </c>
    </row>
    <row r="111" spans="3:23" x14ac:dyDescent="0.2">
      <c r="C111" s="94"/>
      <c r="D111" s="109"/>
      <c r="E111" s="318" t="s">
        <v>21</v>
      </c>
      <c r="F111" s="110"/>
      <c r="G111" s="306">
        <f t="shared" ref="G111:G112" si="43">F111-D111</f>
        <v>0</v>
      </c>
      <c r="H111" s="303"/>
      <c r="I111" s="300"/>
      <c r="J111" s="93"/>
      <c r="K111" s="109"/>
      <c r="L111" s="318" t="s">
        <v>21</v>
      </c>
      <c r="M111" s="110"/>
      <c r="N111" s="306">
        <f t="shared" si="38"/>
        <v>0</v>
      </c>
      <c r="O111" s="303"/>
      <c r="P111" s="300"/>
      <c r="Q111" s="92"/>
      <c r="R111" s="114"/>
      <c r="S111" s="489"/>
      <c r="U111" s="484" t="str">
        <f t="shared" si="39"/>
        <v/>
      </c>
      <c r="V111" s="484" t="str">
        <f t="shared" si="40"/>
        <v/>
      </c>
      <c r="W111" s="484" t="str">
        <f t="shared" si="41"/>
        <v/>
      </c>
    </row>
    <row r="112" spans="3:23" x14ac:dyDescent="0.2">
      <c r="C112" s="9"/>
      <c r="D112" s="111"/>
      <c r="E112" s="319" t="s">
        <v>21</v>
      </c>
      <c r="F112" s="112"/>
      <c r="G112" s="307">
        <f t="shared" si="43"/>
        <v>0</v>
      </c>
      <c r="H112" s="304"/>
      <c r="I112" s="301" t="s">
        <v>430</v>
      </c>
      <c r="J112" s="93"/>
      <c r="K112" s="111"/>
      <c r="L112" s="319" t="s">
        <v>21</v>
      </c>
      <c r="M112" s="112"/>
      <c r="N112" s="307">
        <f t="shared" si="38"/>
        <v>0</v>
      </c>
      <c r="O112" s="304"/>
      <c r="P112" s="301"/>
      <c r="Q112" s="92"/>
      <c r="R112" s="115"/>
      <c r="S112" s="489"/>
      <c r="U112" s="484" t="str">
        <f t="shared" si="39"/>
        <v/>
      </c>
      <c r="V112" s="484" t="str">
        <f t="shared" si="40"/>
        <v/>
      </c>
      <c r="W112" s="484" t="str">
        <f t="shared" si="41"/>
        <v/>
      </c>
    </row>
    <row r="113" spans="3:23" x14ac:dyDescent="0.2">
      <c r="C113" s="9"/>
      <c r="D113" s="9"/>
      <c r="E113" s="9"/>
      <c r="F113" s="9"/>
      <c r="K113" s="9"/>
      <c r="L113" s="9"/>
      <c r="M113" s="9"/>
      <c r="U113" s="483">
        <f>SUM(U99:U112)*24</f>
        <v>0</v>
      </c>
      <c r="V113" s="483">
        <f t="shared" ref="V113" si="44">SUM(V99:V112)*24</f>
        <v>0</v>
      </c>
      <c r="W113" s="483">
        <f t="shared" ref="W113" si="45">SUM(W99:W112)*24</f>
        <v>0</v>
      </c>
    </row>
    <row r="114" spans="3:23" x14ac:dyDescent="0.2">
      <c r="C114" s="9"/>
      <c r="D114" s="9"/>
      <c r="E114" s="9"/>
      <c r="F114" s="9"/>
      <c r="K114" s="9"/>
      <c r="L114" s="9"/>
      <c r="M114" s="9"/>
    </row>
    <row r="115" spans="3:23" x14ac:dyDescent="0.2">
      <c r="C115" s="9"/>
      <c r="D115" s="9"/>
      <c r="E115" s="9"/>
      <c r="F115" s="9"/>
      <c r="K115" s="9"/>
      <c r="L115" s="9"/>
      <c r="M115" s="9"/>
    </row>
    <row r="116" spans="3:23" x14ac:dyDescent="0.2">
      <c r="C116" s="9"/>
      <c r="D116" s="9"/>
      <c r="E116" s="9"/>
      <c r="F116" s="9"/>
      <c r="K116" s="9"/>
      <c r="L116" s="9"/>
      <c r="M116" s="9"/>
    </row>
    <row r="117" spans="3:23" x14ac:dyDescent="0.2">
      <c r="C117" s="9"/>
      <c r="D117" s="9"/>
      <c r="E117" s="9"/>
      <c r="F117" s="9"/>
      <c r="K117" s="9"/>
      <c r="L117" s="9"/>
      <c r="M117" s="9"/>
    </row>
    <row r="118" spans="3:23" x14ac:dyDescent="0.2">
      <c r="C118" s="9"/>
      <c r="D118" s="9"/>
      <c r="E118" s="9"/>
      <c r="F118" s="9"/>
      <c r="K118" s="9"/>
      <c r="L118" s="9"/>
      <c r="M118" s="9"/>
    </row>
    <row r="119" spans="3:23" x14ac:dyDescent="0.2">
      <c r="C119" s="9"/>
      <c r="D119" s="9"/>
      <c r="E119" s="9"/>
      <c r="F119" s="9"/>
      <c r="K119" s="9"/>
      <c r="L119" s="9"/>
      <c r="M119" s="9"/>
    </row>
    <row r="120" spans="3:23" x14ac:dyDescent="0.2">
      <c r="C120" s="9"/>
      <c r="D120" s="9"/>
      <c r="E120" s="9"/>
      <c r="F120" s="9"/>
      <c r="K120" s="9"/>
      <c r="L120" s="9"/>
      <c r="M120" s="9"/>
    </row>
    <row r="121" spans="3:23" x14ac:dyDescent="0.2">
      <c r="C121" s="9"/>
      <c r="D121" s="9"/>
      <c r="E121" s="9"/>
      <c r="F121" s="9"/>
      <c r="K121" s="9"/>
      <c r="L121" s="9"/>
      <c r="M121" s="9"/>
    </row>
  </sheetData>
  <sheetProtection algorithmName="SHA-512" hashValue="VvSpINyRnS/S6L8ARXzZ5ZJTuuzq+ApSh1qX7iAq3PYm6byy47czdf4/zwbBfr1jTc5uwKgH1/20RUVrHfLwig==" saltValue="tihEXVdd9kwOH5eInmncvw==" spinCount="100000" sheet="1" objects="1" scenarios="1"/>
  <mergeCells count="29">
    <mergeCell ref="K79:P79"/>
    <mergeCell ref="R79:R80"/>
    <mergeCell ref="D97:I97"/>
    <mergeCell ref="K97:P97"/>
    <mergeCell ref="R97:R98"/>
    <mergeCell ref="K43:P43"/>
    <mergeCell ref="R43:R44"/>
    <mergeCell ref="D61:I61"/>
    <mergeCell ref="K61:P61"/>
    <mergeCell ref="R61:R62"/>
    <mergeCell ref="R7:R8"/>
    <mergeCell ref="D25:I25"/>
    <mergeCell ref="K25:P25"/>
    <mergeCell ref="R25:R26"/>
    <mergeCell ref="D7:I7"/>
    <mergeCell ref="K7:P7"/>
    <mergeCell ref="C24:G24"/>
    <mergeCell ref="C42:G42"/>
    <mergeCell ref="C60:G60"/>
    <mergeCell ref="C78:G78"/>
    <mergeCell ref="C96:G96"/>
    <mergeCell ref="D43:I43"/>
    <mergeCell ref="D79:I79"/>
    <mergeCell ref="C1:R1"/>
    <mergeCell ref="C6:G6"/>
    <mergeCell ref="C4:E4"/>
    <mergeCell ref="F4:M4"/>
    <mergeCell ref="P4:R4"/>
    <mergeCell ref="C2:R2"/>
  </mergeCells>
  <phoneticPr fontId="3"/>
  <conditionalFormatting sqref="C10 J10 R10:S10">
    <cfRule type="expression" dxfId="101" priority="352">
      <formula>$C$10=#REF!</formula>
    </cfRule>
  </conditionalFormatting>
  <conditionalFormatting sqref="D12:E12">
    <cfRule type="expression" dxfId="100" priority="54">
      <formula>$A$11=#REF!</formula>
    </cfRule>
  </conditionalFormatting>
  <conditionalFormatting sqref="F10">
    <cfRule type="expression" dxfId="99" priority="117">
      <formula>$C$8=#REF!</formula>
    </cfRule>
  </conditionalFormatting>
  <conditionalFormatting sqref="I12:I21">
    <cfRule type="expression" dxfId="98" priority="56">
      <formula>$A$10=#REF!</formula>
    </cfRule>
  </conditionalFormatting>
  <conditionalFormatting sqref="J28 R28:S28 J46 J64 J82 J100">
    <cfRule type="expression" dxfId="97" priority="133">
      <formula>$C$10=#REF!</formula>
    </cfRule>
  </conditionalFormatting>
  <conditionalFormatting sqref="K28:M28">
    <cfRule type="expression" dxfId="96" priority="101">
      <formula>$C$11=#REF!</formula>
    </cfRule>
  </conditionalFormatting>
  <conditionalFormatting sqref="K46:M46">
    <cfRule type="expression" dxfId="95" priority="66">
      <formula>$C$11=#REF!</formula>
    </cfRule>
  </conditionalFormatting>
  <conditionalFormatting sqref="K64:M64">
    <cfRule type="expression" dxfId="94" priority="63">
      <formula>$C$11=#REF!</formula>
    </cfRule>
  </conditionalFormatting>
  <conditionalFormatting sqref="K82:M82">
    <cfRule type="expression" dxfId="93" priority="60">
      <formula>$C$11=#REF!</formula>
    </cfRule>
  </conditionalFormatting>
  <conditionalFormatting sqref="K100:M100">
    <cfRule type="expression" dxfId="92" priority="57">
      <formula>$C$11=#REF!</formula>
    </cfRule>
  </conditionalFormatting>
  <conditionalFormatting sqref="M10">
    <cfRule type="expression" dxfId="91" priority="114">
      <formula>$C$8=#REF!</formula>
    </cfRule>
  </conditionalFormatting>
  <conditionalFormatting sqref="P4:P5">
    <cfRule type="cellIs" dxfId="90" priority="150" operator="equal">
      <formula>"使用申請書の『宿泊形態』を確認ください！"</formula>
    </cfRule>
  </conditionalFormatting>
  <conditionalFormatting sqref="R46:S46">
    <cfRule type="expression" dxfId="89" priority="68">
      <formula>$C$10=#REF!</formula>
    </cfRule>
  </conditionalFormatting>
  <conditionalFormatting sqref="R64:S64">
    <cfRule type="expression" dxfId="88" priority="65">
      <formula>$C$10=#REF!</formula>
    </cfRule>
  </conditionalFormatting>
  <conditionalFormatting sqref="R82:S82">
    <cfRule type="expression" dxfId="87" priority="62">
      <formula>$C$10=#REF!</formula>
    </cfRule>
  </conditionalFormatting>
  <conditionalFormatting sqref="R100:S100">
    <cfRule type="expression" dxfId="86" priority="59">
      <formula>$C$10=#REF!</formula>
    </cfRule>
  </conditionalFormatting>
  <conditionalFormatting sqref="P12:P21">
    <cfRule type="expression" dxfId="85" priority="24">
      <formula>$A$10=#REF!</formula>
    </cfRule>
  </conditionalFormatting>
  <conditionalFormatting sqref="I30:I39">
    <cfRule type="expression" dxfId="84" priority="23">
      <formula>$A$10=#REF!</formula>
    </cfRule>
  </conditionalFormatting>
  <conditionalFormatting sqref="P30:P39">
    <cfRule type="expression" dxfId="83" priority="22">
      <formula>$A$10=#REF!</formula>
    </cfRule>
  </conditionalFormatting>
  <conditionalFormatting sqref="I57">
    <cfRule type="expression" dxfId="82" priority="21">
      <formula>$A$10=#REF!</formula>
    </cfRule>
  </conditionalFormatting>
  <conditionalFormatting sqref="P48:P57">
    <cfRule type="expression" dxfId="81" priority="20">
      <formula>$A$10=#REF!</formula>
    </cfRule>
  </conditionalFormatting>
  <conditionalFormatting sqref="I75">
    <cfRule type="expression" dxfId="80" priority="19">
      <formula>$A$10=#REF!</formula>
    </cfRule>
  </conditionalFormatting>
  <conditionalFormatting sqref="P66:P75">
    <cfRule type="expression" dxfId="79" priority="18">
      <formula>$A$10=#REF!</formula>
    </cfRule>
  </conditionalFormatting>
  <conditionalFormatting sqref="I93">
    <cfRule type="expression" dxfId="78" priority="17">
      <formula>$A$10=#REF!</formula>
    </cfRule>
  </conditionalFormatting>
  <conditionalFormatting sqref="P84:P93">
    <cfRule type="expression" dxfId="77" priority="16">
      <formula>$A$10=#REF!</formula>
    </cfRule>
  </conditionalFormatting>
  <conditionalFormatting sqref="I111">
    <cfRule type="expression" dxfId="76" priority="15">
      <formula>$A$10=#REF!</formula>
    </cfRule>
  </conditionalFormatting>
  <conditionalFormatting sqref="P102:P111">
    <cfRule type="expression" dxfId="75" priority="14">
      <formula>$A$10=#REF!</formula>
    </cfRule>
  </conditionalFormatting>
  <conditionalFormatting sqref="D29:E29">
    <cfRule type="expression" dxfId="74" priority="13">
      <formula>$A$11=#REF!</formula>
    </cfRule>
  </conditionalFormatting>
  <conditionalFormatting sqref="I48:I56">
    <cfRule type="expression" dxfId="73" priority="11">
      <formula>$A$10=#REF!</formula>
    </cfRule>
  </conditionalFormatting>
  <conditionalFormatting sqref="D47">
    <cfRule type="expression" dxfId="72" priority="10">
      <formula>$A$11=#REF!</formula>
    </cfRule>
  </conditionalFormatting>
  <conditionalFormatting sqref="I66:I74">
    <cfRule type="expression" dxfId="71" priority="8">
      <formula>$A$10=#REF!</formula>
    </cfRule>
  </conditionalFormatting>
  <conditionalFormatting sqref="D65">
    <cfRule type="expression" dxfId="70" priority="7">
      <formula>$A$11=#REF!</formula>
    </cfRule>
  </conditionalFormatting>
  <conditionalFormatting sqref="I84:I92">
    <cfRule type="expression" dxfId="69" priority="5">
      <formula>$A$10=#REF!</formula>
    </cfRule>
  </conditionalFormatting>
  <conditionalFormatting sqref="D83">
    <cfRule type="expression" dxfId="68" priority="4">
      <formula>$A$11=#REF!</formula>
    </cfRule>
  </conditionalFormatting>
  <conditionalFormatting sqref="I102:I110">
    <cfRule type="expression" dxfId="67" priority="2">
      <formula>$A$10=#REF!</formula>
    </cfRule>
  </conditionalFormatting>
  <conditionalFormatting sqref="D101">
    <cfRule type="expression" dxfId="66" priority="1">
      <formula>$A$11=#REF!</formula>
    </cfRule>
  </conditionalFormatting>
  <dataValidations xWindow="406" yWindow="492" count="5">
    <dataValidation imeMode="off" allowBlank="1" showInputMessage="1" showErrorMessage="1" sqref="D64:E74 L9:L22 K99:M112 D28:E38 D82:E92 K27:M41 K63:M77 D9:E22 D46:E56 K81:M95 K45:M59 D23:F23 K23:M23 M11:M22 K10:K22 D27:F27 D39:F41 D45:F45 D57:F59 D63:F63 D75:F77 D81:F81 D93:F95 D99:F99 D111:F112 D100:E110" xr:uid="{00000000-0002-0000-0200-000000000000}"/>
    <dataValidation imeMode="hiragana" allowBlank="1" showInputMessage="1" showErrorMessage="1" sqref="I41 P77 P95 P41 P59 O9 O29:O41 O47:O59 P23 Q11:S23 I23 I59 I77 I95 J101:J112 O11:O23 O83:O95 O65:O77 H27:H41 O81 H63:H77 H99:H112 J11:J23 Q83:S95 Q65:S77 O63 J83:J95 Q47:S59 O45 J65:J77 O27 H81:H95 J47:J59 H45:H59 Q29:S41 J29:J41 Q101:S112 O101:O112 O99 H11:H23" xr:uid="{00000000-0002-0000-0200-000001000000}"/>
    <dataValidation imeMode="disabled" allowBlank="1" showInputMessage="1" showErrorMessage="1" sqref="M9:M10 K9 F9:F22 F28:F38 F46:F56 F64:F74 F82:F92 F100:F110" xr:uid="{00000000-0002-0000-0200-000003000000}"/>
    <dataValidation imeMode="hiragana" allowBlank="1" showInputMessage="1" showErrorMessage="1" prompt="このセルを消すことはできません。" sqref="H9:H10" xr:uid="{83D6C3EC-F09A-4C8C-8420-2F69728834B0}"/>
    <dataValidation type="list" imeMode="hiragana" allowBlank="1" showInputMessage="1" showErrorMessage="1" sqref="I9:I22 P99:P112 I27:I40 P9:P22 P27:P40 P45:P58 I45:I58 P63:P76 I63:I76 P81:P94 I81:I94 I99:I112" xr:uid="{983F98BA-3D51-4F47-AF30-CFA182DC45DF}">
      <formula1>"宿泊室,研修室,体育館,ｻｲｴﾝｽﾙｰﾑ,食堂,浴室,正面玄関前,石窯場,テントサイト,炊事棟・食事棟,ファイヤーサークル,バーベキュー炉,芝生広場,グラススキー場,カヌー艇庫,サイクルロード,北潟地区,その他"</formula1>
    </dataValidation>
  </dataValidations>
  <printOptions horizontalCentered="1"/>
  <pageMargins left="0.59055118110236227" right="0.59055118110236227" top="0.39370078740157483" bottom="0.39370078740157483" header="0.31496062992125984" footer="0.19685039370078741"/>
  <pageSetup paperSize="9" orientation="portrait" verticalDpi="4294967293" r:id="rId1"/>
  <rowBreaks count="1" manualBreakCount="1">
    <brk id="59" min="2"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Y35"/>
  <sheetViews>
    <sheetView showGridLines="0" view="pageBreakPreview" zoomScaleNormal="100" zoomScaleSheetLayoutView="100" workbookViewId="0">
      <selection activeCell="G19" sqref="G19:H19"/>
    </sheetView>
  </sheetViews>
  <sheetFormatPr defaultRowHeight="13.2" x14ac:dyDescent="0.2"/>
  <cols>
    <col min="1" max="1" width="3.33203125" style="4" customWidth="1"/>
    <col min="2" max="2" width="8.6640625" style="4" customWidth="1"/>
    <col min="3" max="3" width="7.109375" style="4" customWidth="1"/>
    <col min="4" max="4" width="5" style="4" customWidth="1"/>
    <col min="5" max="6" width="7.44140625" style="4" customWidth="1"/>
    <col min="7" max="8" width="6.6640625" style="4" customWidth="1"/>
    <col min="9" max="11" width="6.21875" style="4" customWidth="1"/>
    <col min="12" max="12" width="6.44140625" style="4" customWidth="1"/>
    <col min="13" max="13" width="9.33203125" style="4" customWidth="1"/>
    <col min="14" max="244" width="8.88671875" style="4"/>
    <col min="245" max="245" width="5" style="4" customWidth="1"/>
    <col min="246" max="246" width="9.33203125" style="4" customWidth="1"/>
    <col min="247" max="248" width="7.109375" style="4" customWidth="1"/>
    <col min="249" max="250" width="9.109375" style="4" customWidth="1"/>
    <col min="251" max="256" width="6.6640625" style="4" customWidth="1"/>
    <col min="257" max="500" width="8.88671875" style="4"/>
    <col min="501" max="501" width="5" style="4" customWidth="1"/>
    <col min="502" max="502" width="9.33203125" style="4" customWidth="1"/>
    <col min="503" max="504" width="7.109375" style="4" customWidth="1"/>
    <col min="505" max="506" width="9.109375" style="4" customWidth="1"/>
    <col min="507" max="512" width="6.6640625" style="4" customWidth="1"/>
    <col min="513" max="756" width="8.88671875" style="4"/>
    <col min="757" max="757" width="5" style="4" customWidth="1"/>
    <col min="758" max="758" width="9.33203125" style="4" customWidth="1"/>
    <col min="759" max="760" width="7.109375" style="4" customWidth="1"/>
    <col min="761" max="762" width="9.109375" style="4" customWidth="1"/>
    <col min="763" max="768" width="6.6640625" style="4" customWidth="1"/>
    <col min="769" max="1012" width="8.88671875" style="4"/>
    <col min="1013" max="1013" width="5" style="4" customWidth="1"/>
    <col min="1014" max="1014" width="9.33203125" style="4" customWidth="1"/>
    <col min="1015" max="1016" width="7.109375" style="4" customWidth="1"/>
    <col min="1017" max="1018" width="9.109375" style="4" customWidth="1"/>
    <col min="1019" max="1024" width="6.6640625" style="4" customWidth="1"/>
    <col min="1025" max="1268" width="8.88671875" style="4"/>
    <col min="1269" max="1269" width="5" style="4" customWidth="1"/>
    <col min="1270" max="1270" width="9.33203125" style="4" customWidth="1"/>
    <col min="1271" max="1272" width="7.109375" style="4" customWidth="1"/>
    <col min="1273" max="1274" width="9.109375" style="4" customWidth="1"/>
    <col min="1275" max="1280" width="6.6640625" style="4" customWidth="1"/>
    <col min="1281" max="1524" width="8.88671875" style="4"/>
    <col min="1525" max="1525" width="5" style="4" customWidth="1"/>
    <col min="1526" max="1526" width="9.33203125" style="4" customWidth="1"/>
    <col min="1527" max="1528" width="7.109375" style="4" customWidth="1"/>
    <col min="1529" max="1530" width="9.109375" style="4" customWidth="1"/>
    <col min="1531" max="1536" width="6.6640625" style="4" customWidth="1"/>
    <col min="1537" max="1780" width="8.88671875" style="4"/>
    <col min="1781" max="1781" width="5" style="4" customWidth="1"/>
    <col min="1782" max="1782" width="9.33203125" style="4" customWidth="1"/>
    <col min="1783" max="1784" width="7.109375" style="4" customWidth="1"/>
    <col min="1785" max="1786" width="9.109375" style="4" customWidth="1"/>
    <col min="1787" max="1792" width="6.6640625" style="4" customWidth="1"/>
    <col min="1793" max="2036" width="8.88671875" style="4"/>
    <col min="2037" max="2037" width="5" style="4" customWidth="1"/>
    <col min="2038" max="2038" width="9.33203125" style="4" customWidth="1"/>
    <col min="2039" max="2040" width="7.109375" style="4" customWidth="1"/>
    <col min="2041" max="2042" width="9.109375" style="4" customWidth="1"/>
    <col min="2043" max="2048" width="6.6640625" style="4" customWidth="1"/>
    <col min="2049" max="2292" width="8.88671875" style="4"/>
    <col min="2293" max="2293" width="5" style="4" customWidth="1"/>
    <col min="2294" max="2294" width="9.33203125" style="4" customWidth="1"/>
    <col min="2295" max="2296" width="7.109375" style="4" customWidth="1"/>
    <col min="2297" max="2298" width="9.109375" style="4" customWidth="1"/>
    <col min="2299" max="2304" width="6.6640625" style="4" customWidth="1"/>
    <col min="2305" max="2548" width="8.88671875" style="4"/>
    <col min="2549" max="2549" width="5" style="4" customWidth="1"/>
    <col min="2550" max="2550" width="9.33203125" style="4" customWidth="1"/>
    <col min="2551" max="2552" width="7.109375" style="4" customWidth="1"/>
    <col min="2553" max="2554" width="9.109375" style="4" customWidth="1"/>
    <col min="2555" max="2560" width="6.6640625" style="4" customWidth="1"/>
    <col min="2561" max="2804" width="8.88671875" style="4"/>
    <col min="2805" max="2805" width="5" style="4" customWidth="1"/>
    <col min="2806" max="2806" width="9.33203125" style="4" customWidth="1"/>
    <col min="2807" max="2808" width="7.109375" style="4" customWidth="1"/>
    <col min="2809" max="2810" width="9.109375" style="4" customWidth="1"/>
    <col min="2811" max="2816" width="6.6640625" style="4" customWidth="1"/>
    <col min="2817" max="3060" width="8.88671875" style="4"/>
    <col min="3061" max="3061" width="5" style="4" customWidth="1"/>
    <col min="3062" max="3062" width="9.33203125" style="4" customWidth="1"/>
    <col min="3063" max="3064" width="7.109375" style="4" customWidth="1"/>
    <col min="3065" max="3066" width="9.109375" style="4" customWidth="1"/>
    <col min="3067" max="3072" width="6.6640625" style="4" customWidth="1"/>
    <col min="3073" max="3316" width="8.88671875" style="4"/>
    <col min="3317" max="3317" width="5" style="4" customWidth="1"/>
    <col min="3318" max="3318" width="9.33203125" style="4" customWidth="1"/>
    <col min="3319" max="3320" width="7.109375" style="4" customWidth="1"/>
    <col min="3321" max="3322" width="9.109375" style="4" customWidth="1"/>
    <col min="3323" max="3328" width="6.6640625" style="4" customWidth="1"/>
    <col min="3329" max="3572" width="8.88671875" style="4"/>
    <col min="3573" max="3573" width="5" style="4" customWidth="1"/>
    <col min="3574" max="3574" width="9.33203125" style="4" customWidth="1"/>
    <col min="3575" max="3576" width="7.109375" style="4" customWidth="1"/>
    <col min="3577" max="3578" width="9.109375" style="4" customWidth="1"/>
    <col min="3579" max="3584" width="6.6640625" style="4" customWidth="1"/>
    <col min="3585" max="3828" width="8.88671875" style="4"/>
    <col min="3829" max="3829" width="5" style="4" customWidth="1"/>
    <col min="3830" max="3830" width="9.33203125" style="4" customWidth="1"/>
    <col min="3831" max="3832" width="7.109375" style="4" customWidth="1"/>
    <col min="3833" max="3834" width="9.109375" style="4" customWidth="1"/>
    <col min="3835" max="3840" width="6.6640625" style="4" customWidth="1"/>
    <col min="3841" max="4084" width="8.88671875" style="4"/>
    <col min="4085" max="4085" width="5" style="4" customWidth="1"/>
    <col min="4086" max="4086" width="9.33203125" style="4" customWidth="1"/>
    <col min="4087" max="4088" width="7.109375" style="4" customWidth="1"/>
    <col min="4089" max="4090" width="9.109375" style="4" customWidth="1"/>
    <col min="4091" max="4096" width="6.6640625" style="4" customWidth="1"/>
    <col min="4097" max="4340" width="8.88671875" style="4"/>
    <col min="4341" max="4341" width="5" style="4" customWidth="1"/>
    <col min="4342" max="4342" width="9.33203125" style="4" customWidth="1"/>
    <col min="4343" max="4344" width="7.109375" style="4" customWidth="1"/>
    <col min="4345" max="4346" width="9.109375" style="4" customWidth="1"/>
    <col min="4347" max="4352" width="6.6640625" style="4" customWidth="1"/>
    <col min="4353" max="4596" width="8.88671875" style="4"/>
    <col min="4597" max="4597" width="5" style="4" customWidth="1"/>
    <col min="4598" max="4598" width="9.33203125" style="4" customWidth="1"/>
    <col min="4599" max="4600" width="7.109375" style="4" customWidth="1"/>
    <col min="4601" max="4602" width="9.109375" style="4" customWidth="1"/>
    <col min="4603" max="4608" width="6.6640625" style="4" customWidth="1"/>
    <col min="4609" max="4852" width="8.88671875" style="4"/>
    <col min="4853" max="4853" width="5" style="4" customWidth="1"/>
    <col min="4854" max="4854" width="9.33203125" style="4" customWidth="1"/>
    <col min="4855" max="4856" width="7.109375" style="4" customWidth="1"/>
    <col min="4857" max="4858" width="9.109375" style="4" customWidth="1"/>
    <col min="4859" max="4864" width="6.6640625" style="4" customWidth="1"/>
    <col min="4865" max="5108" width="8.88671875" style="4"/>
    <col min="5109" max="5109" width="5" style="4" customWidth="1"/>
    <col min="5110" max="5110" width="9.33203125" style="4" customWidth="1"/>
    <col min="5111" max="5112" width="7.109375" style="4" customWidth="1"/>
    <col min="5113" max="5114" width="9.109375" style="4" customWidth="1"/>
    <col min="5115" max="5120" width="6.6640625" style="4" customWidth="1"/>
    <col min="5121" max="5364" width="8.88671875" style="4"/>
    <col min="5365" max="5365" width="5" style="4" customWidth="1"/>
    <col min="5366" max="5366" width="9.33203125" style="4" customWidth="1"/>
    <col min="5367" max="5368" width="7.109375" style="4" customWidth="1"/>
    <col min="5369" max="5370" width="9.109375" style="4" customWidth="1"/>
    <col min="5371" max="5376" width="6.6640625" style="4" customWidth="1"/>
    <col min="5377" max="5620" width="8.88671875" style="4"/>
    <col min="5621" max="5621" width="5" style="4" customWidth="1"/>
    <col min="5622" max="5622" width="9.33203125" style="4" customWidth="1"/>
    <col min="5623" max="5624" width="7.109375" style="4" customWidth="1"/>
    <col min="5625" max="5626" width="9.109375" style="4" customWidth="1"/>
    <col min="5627" max="5632" width="6.6640625" style="4" customWidth="1"/>
    <col min="5633" max="5876" width="8.88671875" style="4"/>
    <col min="5877" max="5877" width="5" style="4" customWidth="1"/>
    <col min="5878" max="5878" width="9.33203125" style="4" customWidth="1"/>
    <col min="5879" max="5880" width="7.109375" style="4" customWidth="1"/>
    <col min="5881" max="5882" width="9.109375" style="4" customWidth="1"/>
    <col min="5883" max="5888" width="6.6640625" style="4" customWidth="1"/>
    <col min="5889" max="6132" width="8.88671875" style="4"/>
    <col min="6133" max="6133" width="5" style="4" customWidth="1"/>
    <col min="6134" max="6134" width="9.33203125" style="4" customWidth="1"/>
    <col min="6135" max="6136" width="7.109375" style="4" customWidth="1"/>
    <col min="6137" max="6138" width="9.109375" style="4" customWidth="1"/>
    <col min="6139" max="6144" width="6.6640625" style="4" customWidth="1"/>
    <col min="6145" max="6388" width="8.88671875" style="4"/>
    <col min="6389" max="6389" width="5" style="4" customWidth="1"/>
    <col min="6390" max="6390" width="9.33203125" style="4" customWidth="1"/>
    <col min="6391" max="6392" width="7.109375" style="4" customWidth="1"/>
    <col min="6393" max="6394" width="9.109375" style="4" customWidth="1"/>
    <col min="6395" max="6400" width="6.6640625" style="4" customWidth="1"/>
    <col min="6401" max="6644" width="8.88671875" style="4"/>
    <col min="6645" max="6645" width="5" style="4" customWidth="1"/>
    <col min="6646" max="6646" width="9.33203125" style="4" customWidth="1"/>
    <col min="6647" max="6648" width="7.109375" style="4" customWidth="1"/>
    <col min="6649" max="6650" width="9.109375" style="4" customWidth="1"/>
    <col min="6651" max="6656" width="6.6640625" style="4" customWidth="1"/>
    <col min="6657" max="6900" width="8.88671875" style="4"/>
    <col min="6901" max="6901" width="5" style="4" customWidth="1"/>
    <col min="6902" max="6902" width="9.33203125" style="4" customWidth="1"/>
    <col min="6903" max="6904" width="7.109375" style="4" customWidth="1"/>
    <col min="6905" max="6906" width="9.109375" style="4" customWidth="1"/>
    <col min="6907" max="6912" width="6.6640625" style="4" customWidth="1"/>
    <col min="6913" max="7156" width="8.88671875" style="4"/>
    <col min="7157" max="7157" width="5" style="4" customWidth="1"/>
    <col min="7158" max="7158" width="9.33203125" style="4" customWidth="1"/>
    <col min="7159" max="7160" width="7.109375" style="4" customWidth="1"/>
    <col min="7161" max="7162" width="9.109375" style="4" customWidth="1"/>
    <col min="7163" max="7168" width="6.6640625" style="4" customWidth="1"/>
    <col min="7169" max="7412" width="8.88671875" style="4"/>
    <col min="7413" max="7413" width="5" style="4" customWidth="1"/>
    <col min="7414" max="7414" width="9.33203125" style="4" customWidth="1"/>
    <col min="7415" max="7416" width="7.109375" style="4" customWidth="1"/>
    <col min="7417" max="7418" width="9.109375" style="4" customWidth="1"/>
    <col min="7419" max="7424" width="6.6640625" style="4" customWidth="1"/>
    <col min="7425" max="7668" width="8.88671875" style="4"/>
    <col min="7669" max="7669" width="5" style="4" customWidth="1"/>
    <col min="7670" max="7670" width="9.33203125" style="4" customWidth="1"/>
    <col min="7671" max="7672" width="7.109375" style="4" customWidth="1"/>
    <col min="7673" max="7674" width="9.109375" style="4" customWidth="1"/>
    <col min="7675" max="7680" width="6.6640625" style="4" customWidth="1"/>
    <col min="7681" max="7924" width="8.88671875" style="4"/>
    <col min="7925" max="7925" width="5" style="4" customWidth="1"/>
    <col min="7926" max="7926" width="9.33203125" style="4" customWidth="1"/>
    <col min="7927" max="7928" width="7.109375" style="4" customWidth="1"/>
    <col min="7929" max="7930" width="9.109375" style="4" customWidth="1"/>
    <col min="7931" max="7936" width="6.6640625" style="4" customWidth="1"/>
    <col min="7937" max="8180" width="8.88671875" style="4"/>
    <col min="8181" max="8181" width="5" style="4" customWidth="1"/>
    <col min="8182" max="8182" width="9.33203125" style="4" customWidth="1"/>
    <col min="8183" max="8184" width="7.109375" style="4" customWidth="1"/>
    <col min="8185" max="8186" width="9.109375" style="4" customWidth="1"/>
    <col min="8187" max="8192" width="6.6640625" style="4" customWidth="1"/>
    <col min="8193" max="8436" width="8.88671875" style="4"/>
    <col min="8437" max="8437" width="5" style="4" customWidth="1"/>
    <col min="8438" max="8438" width="9.33203125" style="4" customWidth="1"/>
    <col min="8439" max="8440" width="7.109375" style="4" customWidth="1"/>
    <col min="8441" max="8442" width="9.109375" style="4" customWidth="1"/>
    <col min="8443" max="8448" width="6.6640625" style="4" customWidth="1"/>
    <col min="8449" max="8692" width="8.88671875" style="4"/>
    <col min="8693" max="8693" width="5" style="4" customWidth="1"/>
    <col min="8694" max="8694" width="9.33203125" style="4" customWidth="1"/>
    <col min="8695" max="8696" width="7.109375" style="4" customWidth="1"/>
    <col min="8697" max="8698" width="9.109375" style="4" customWidth="1"/>
    <col min="8699" max="8704" width="6.6640625" style="4" customWidth="1"/>
    <col min="8705" max="8948" width="8.88671875" style="4"/>
    <col min="8949" max="8949" width="5" style="4" customWidth="1"/>
    <col min="8950" max="8950" width="9.33203125" style="4" customWidth="1"/>
    <col min="8951" max="8952" width="7.109375" style="4" customWidth="1"/>
    <col min="8953" max="8954" width="9.109375" style="4" customWidth="1"/>
    <col min="8955" max="8960" width="6.6640625" style="4" customWidth="1"/>
    <col min="8961" max="9204" width="8.88671875" style="4"/>
    <col min="9205" max="9205" width="5" style="4" customWidth="1"/>
    <col min="9206" max="9206" width="9.33203125" style="4" customWidth="1"/>
    <col min="9207" max="9208" width="7.109375" style="4" customWidth="1"/>
    <col min="9209" max="9210" width="9.109375" style="4" customWidth="1"/>
    <col min="9211" max="9216" width="6.6640625" style="4" customWidth="1"/>
    <col min="9217" max="9460" width="8.88671875" style="4"/>
    <col min="9461" max="9461" width="5" style="4" customWidth="1"/>
    <col min="9462" max="9462" width="9.33203125" style="4" customWidth="1"/>
    <col min="9463" max="9464" width="7.109375" style="4" customWidth="1"/>
    <col min="9465" max="9466" width="9.109375" style="4" customWidth="1"/>
    <col min="9467" max="9472" width="6.6640625" style="4" customWidth="1"/>
    <col min="9473" max="9716" width="8.88671875" style="4"/>
    <col min="9717" max="9717" width="5" style="4" customWidth="1"/>
    <col min="9718" max="9718" width="9.33203125" style="4" customWidth="1"/>
    <col min="9719" max="9720" width="7.109375" style="4" customWidth="1"/>
    <col min="9721" max="9722" width="9.109375" style="4" customWidth="1"/>
    <col min="9723" max="9728" width="6.6640625" style="4" customWidth="1"/>
    <col min="9729" max="9972" width="8.88671875" style="4"/>
    <col min="9973" max="9973" width="5" style="4" customWidth="1"/>
    <col min="9974" max="9974" width="9.33203125" style="4" customWidth="1"/>
    <col min="9975" max="9976" width="7.109375" style="4" customWidth="1"/>
    <col min="9977" max="9978" width="9.109375" style="4" customWidth="1"/>
    <col min="9979" max="9984" width="6.6640625" style="4" customWidth="1"/>
    <col min="9985" max="10228" width="8.88671875" style="4"/>
    <col min="10229" max="10229" width="5" style="4" customWidth="1"/>
    <col min="10230" max="10230" width="9.33203125" style="4" customWidth="1"/>
    <col min="10231" max="10232" width="7.109375" style="4" customWidth="1"/>
    <col min="10233" max="10234" width="9.109375" style="4" customWidth="1"/>
    <col min="10235" max="10240" width="6.6640625" style="4" customWidth="1"/>
    <col min="10241" max="10484" width="8.88671875" style="4"/>
    <col min="10485" max="10485" width="5" style="4" customWidth="1"/>
    <col min="10486" max="10486" width="9.33203125" style="4" customWidth="1"/>
    <col min="10487" max="10488" width="7.109375" style="4" customWidth="1"/>
    <col min="10489" max="10490" width="9.109375" style="4" customWidth="1"/>
    <col min="10491" max="10496" width="6.6640625" style="4" customWidth="1"/>
    <col min="10497" max="10740" width="8.88671875" style="4"/>
    <col min="10741" max="10741" width="5" style="4" customWidth="1"/>
    <col min="10742" max="10742" width="9.33203125" style="4" customWidth="1"/>
    <col min="10743" max="10744" width="7.109375" style="4" customWidth="1"/>
    <col min="10745" max="10746" width="9.109375" style="4" customWidth="1"/>
    <col min="10747" max="10752" width="6.6640625" style="4" customWidth="1"/>
    <col min="10753" max="10996" width="8.88671875" style="4"/>
    <col min="10997" max="10997" width="5" style="4" customWidth="1"/>
    <col min="10998" max="10998" width="9.33203125" style="4" customWidth="1"/>
    <col min="10999" max="11000" width="7.109375" style="4" customWidth="1"/>
    <col min="11001" max="11002" width="9.109375" style="4" customWidth="1"/>
    <col min="11003" max="11008" width="6.6640625" style="4" customWidth="1"/>
    <col min="11009" max="11252" width="8.88671875" style="4"/>
    <col min="11253" max="11253" width="5" style="4" customWidth="1"/>
    <col min="11254" max="11254" width="9.33203125" style="4" customWidth="1"/>
    <col min="11255" max="11256" width="7.109375" style="4" customWidth="1"/>
    <col min="11257" max="11258" width="9.109375" style="4" customWidth="1"/>
    <col min="11259" max="11264" width="6.6640625" style="4" customWidth="1"/>
    <col min="11265" max="11508" width="8.88671875" style="4"/>
    <col min="11509" max="11509" width="5" style="4" customWidth="1"/>
    <col min="11510" max="11510" width="9.33203125" style="4" customWidth="1"/>
    <col min="11511" max="11512" width="7.109375" style="4" customWidth="1"/>
    <col min="11513" max="11514" width="9.109375" style="4" customWidth="1"/>
    <col min="11515" max="11520" width="6.6640625" style="4" customWidth="1"/>
    <col min="11521" max="11764" width="8.88671875" style="4"/>
    <col min="11765" max="11765" width="5" style="4" customWidth="1"/>
    <col min="11766" max="11766" width="9.33203125" style="4" customWidth="1"/>
    <col min="11767" max="11768" width="7.109375" style="4" customWidth="1"/>
    <col min="11769" max="11770" width="9.109375" style="4" customWidth="1"/>
    <col min="11771" max="11776" width="6.6640625" style="4" customWidth="1"/>
    <col min="11777" max="12020" width="8.88671875" style="4"/>
    <col min="12021" max="12021" width="5" style="4" customWidth="1"/>
    <col min="12022" max="12022" width="9.33203125" style="4" customWidth="1"/>
    <col min="12023" max="12024" width="7.109375" style="4" customWidth="1"/>
    <col min="12025" max="12026" width="9.109375" style="4" customWidth="1"/>
    <col min="12027" max="12032" width="6.6640625" style="4" customWidth="1"/>
    <col min="12033" max="12276" width="8.88671875" style="4"/>
    <col min="12277" max="12277" width="5" style="4" customWidth="1"/>
    <col min="12278" max="12278" width="9.33203125" style="4" customWidth="1"/>
    <col min="12279" max="12280" width="7.109375" style="4" customWidth="1"/>
    <col min="12281" max="12282" width="9.109375" style="4" customWidth="1"/>
    <col min="12283" max="12288" width="6.6640625" style="4" customWidth="1"/>
    <col min="12289" max="12532" width="8.88671875" style="4"/>
    <col min="12533" max="12533" width="5" style="4" customWidth="1"/>
    <col min="12534" max="12534" width="9.33203125" style="4" customWidth="1"/>
    <col min="12535" max="12536" width="7.109375" style="4" customWidth="1"/>
    <col min="12537" max="12538" width="9.109375" style="4" customWidth="1"/>
    <col min="12539" max="12544" width="6.6640625" style="4" customWidth="1"/>
    <col min="12545" max="12788" width="8.88671875" style="4"/>
    <col min="12789" max="12789" width="5" style="4" customWidth="1"/>
    <col min="12790" max="12790" width="9.33203125" style="4" customWidth="1"/>
    <col min="12791" max="12792" width="7.109375" style="4" customWidth="1"/>
    <col min="12793" max="12794" width="9.109375" style="4" customWidth="1"/>
    <col min="12795" max="12800" width="6.6640625" style="4" customWidth="1"/>
    <col min="12801" max="13044" width="8.88671875" style="4"/>
    <col min="13045" max="13045" width="5" style="4" customWidth="1"/>
    <col min="13046" max="13046" width="9.33203125" style="4" customWidth="1"/>
    <col min="13047" max="13048" width="7.109375" style="4" customWidth="1"/>
    <col min="13049" max="13050" width="9.109375" style="4" customWidth="1"/>
    <col min="13051" max="13056" width="6.6640625" style="4" customWidth="1"/>
    <col min="13057" max="13300" width="8.88671875" style="4"/>
    <col min="13301" max="13301" width="5" style="4" customWidth="1"/>
    <col min="13302" max="13302" width="9.33203125" style="4" customWidth="1"/>
    <col min="13303" max="13304" width="7.109375" style="4" customWidth="1"/>
    <col min="13305" max="13306" width="9.109375" style="4" customWidth="1"/>
    <col min="13307" max="13312" width="6.6640625" style="4" customWidth="1"/>
    <col min="13313" max="13556" width="8.88671875" style="4"/>
    <col min="13557" max="13557" width="5" style="4" customWidth="1"/>
    <col min="13558" max="13558" width="9.33203125" style="4" customWidth="1"/>
    <col min="13559" max="13560" width="7.109375" style="4" customWidth="1"/>
    <col min="13561" max="13562" width="9.109375" style="4" customWidth="1"/>
    <col min="13563" max="13568" width="6.6640625" style="4" customWidth="1"/>
    <col min="13569" max="13812" width="8.88671875" style="4"/>
    <col min="13813" max="13813" width="5" style="4" customWidth="1"/>
    <col min="13814" max="13814" width="9.33203125" style="4" customWidth="1"/>
    <col min="13815" max="13816" width="7.109375" style="4" customWidth="1"/>
    <col min="13817" max="13818" width="9.109375" style="4" customWidth="1"/>
    <col min="13819" max="13824" width="6.6640625" style="4" customWidth="1"/>
    <col min="13825" max="14068" width="8.88671875" style="4"/>
    <col min="14069" max="14069" width="5" style="4" customWidth="1"/>
    <col min="14070" max="14070" width="9.33203125" style="4" customWidth="1"/>
    <col min="14071" max="14072" width="7.109375" style="4" customWidth="1"/>
    <col min="14073" max="14074" width="9.109375" style="4" customWidth="1"/>
    <col min="14075" max="14080" width="6.6640625" style="4" customWidth="1"/>
    <col min="14081" max="14324" width="8.88671875" style="4"/>
    <col min="14325" max="14325" width="5" style="4" customWidth="1"/>
    <col min="14326" max="14326" width="9.33203125" style="4" customWidth="1"/>
    <col min="14327" max="14328" width="7.109375" style="4" customWidth="1"/>
    <col min="14329" max="14330" width="9.109375" style="4" customWidth="1"/>
    <col min="14331" max="14336" width="6.6640625" style="4" customWidth="1"/>
    <col min="14337" max="14580" width="8.88671875" style="4"/>
    <col min="14581" max="14581" width="5" style="4" customWidth="1"/>
    <col min="14582" max="14582" width="9.33203125" style="4" customWidth="1"/>
    <col min="14583" max="14584" width="7.109375" style="4" customWidth="1"/>
    <col min="14585" max="14586" width="9.109375" style="4" customWidth="1"/>
    <col min="14587" max="14592" width="6.6640625" style="4" customWidth="1"/>
    <col min="14593" max="14836" width="8.88671875" style="4"/>
    <col min="14837" max="14837" width="5" style="4" customWidth="1"/>
    <col min="14838" max="14838" width="9.33203125" style="4" customWidth="1"/>
    <col min="14839" max="14840" width="7.109375" style="4" customWidth="1"/>
    <col min="14841" max="14842" width="9.109375" style="4" customWidth="1"/>
    <col min="14843" max="14848" width="6.6640625" style="4" customWidth="1"/>
    <col min="14849" max="15092" width="8.88671875" style="4"/>
    <col min="15093" max="15093" width="5" style="4" customWidth="1"/>
    <col min="15094" max="15094" width="9.33203125" style="4" customWidth="1"/>
    <col min="15095" max="15096" width="7.109375" style="4" customWidth="1"/>
    <col min="15097" max="15098" width="9.109375" style="4" customWidth="1"/>
    <col min="15099" max="15104" width="6.6640625" style="4" customWidth="1"/>
    <col min="15105" max="15348" width="8.88671875" style="4"/>
    <col min="15349" max="15349" width="5" style="4" customWidth="1"/>
    <col min="15350" max="15350" width="9.33203125" style="4" customWidth="1"/>
    <col min="15351" max="15352" width="7.109375" style="4" customWidth="1"/>
    <col min="15353" max="15354" width="9.109375" style="4" customWidth="1"/>
    <col min="15355" max="15360" width="6.6640625" style="4" customWidth="1"/>
    <col min="15361" max="15604" width="8.88671875" style="4"/>
    <col min="15605" max="15605" width="5" style="4" customWidth="1"/>
    <col min="15606" max="15606" width="9.33203125" style="4" customWidth="1"/>
    <col min="15607" max="15608" width="7.109375" style="4" customWidth="1"/>
    <col min="15609" max="15610" width="9.109375" style="4" customWidth="1"/>
    <col min="15611" max="15616" width="6.6640625" style="4" customWidth="1"/>
    <col min="15617" max="15860" width="8.88671875" style="4"/>
    <col min="15861" max="15861" width="5" style="4" customWidth="1"/>
    <col min="15862" max="15862" width="9.33203125" style="4" customWidth="1"/>
    <col min="15863" max="15864" width="7.109375" style="4" customWidth="1"/>
    <col min="15865" max="15866" width="9.109375" style="4" customWidth="1"/>
    <col min="15867" max="15872" width="6.6640625" style="4" customWidth="1"/>
    <col min="15873" max="16116" width="8.88671875" style="4"/>
    <col min="16117" max="16117" width="5" style="4" customWidth="1"/>
    <col min="16118" max="16118" width="9.33203125" style="4" customWidth="1"/>
    <col min="16119" max="16120" width="7.109375" style="4" customWidth="1"/>
    <col min="16121" max="16122" width="9.109375" style="4" customWidth="1"/>
    <col min="16123" max="16128" width="6.6640625" style="4" customWidth="1"/>
    <col min="16129" max="16384" width="8.88671875" style="4"/>
  </cols>
  <sheetData>
    <row r="1" spans="1:25" customFormat="1" ht="83.25" customHeight="1" x14ac:dyDescent="0.2">
      <c r="A1" s="917"/>
      <c r="B1" s="917"/>
      <c r="C1" s="917"/>
      <c r="D1" s="917"/>
      <c r="E1" s="917"/>
      <c r="F1" s="917"/>
      <c r="G1" s="917"/>
      <c r="H1" s="917"/>
      <c r="I1" s="917"/>
      <c r="J1" s="917"/>
      <c r="K1" s="917"/>
      <c r="L1" s="917"/>
      <c r="M1" s="917"/>
      <c r="N1" s="10"/>
      <c r="O1" s="10"/>
      <c r="P1" s="10"/>
      <c r="Q1" s="10"/>
      <c r="R1" s="10"/>
      <c r="S1" s="10"/>
      <c r="T1" s="10"/>
      <c r="U1" s="10"/>
      <c r="V1" s="10"/>
      <c r="W1" s="10"/>
      <c r="X1" s="10"/>
      <c r="Y1" s="10"/>
    </row>
    <row r="2" spans="1:25" customFormat="1" ht="13.5" customHeight="1" x14ac:dyDescent="0.2">
      <c r="A2" s="49"/>
      <c r="B2" s="49"/>
      <c r="C2" s="49"/>
      <c r="D2" s="4"/>
      <c r="E2" s="4"/>
      <c r="F2" s="4"/>
      <c r="G2" s="4"/>
      <c r="H2" s="4"/>
      <c r="J2" s="253" t="s">
        <v>117</v>
      </c>
      <c r="K2" s="577" t="s">
        <v>118</v>
      </c>
      <c r="L2" s="577" t="s">
        <v>119</v>
      </c>
      <c r="M2" s="577" t="s">
        <v>120</v>
      </c>
    </row>
    <row r="3" spans="1:25" customFormat="1" ht="33.75" customHeight="1" x14ac:dyDescent="0.2">
      <c r="A3" s="49"/>
      <c r="B3" s="49"/>
      <c r="C3" s="49"/>
      <c r="D3" s="259"/>
      <c r="E3" s="4"/>
      <c r="F3" s="4"/>
      <c r="G3" s="4"/>
      <c r="H3" s="4"/>
      <c r="J3" s="254"/>
      <c r="K3" s="254"/>
      <c r="L3" s="252"/>
      <c r="M3" s="577" t="s">
        <v>121</v>
      </c>
    </row>
    <row r="4" spans="1:25" customFormat="1" ht="9" customHeight="1" x14ac:dyDescent="0.2">
      <c r="A4" s="49"/>
      <c r="B4" s="49"/>
      <c r="C4" s="49"/>
      <c r="D4" s="259"/>
      <c r="E4" s="259"/>
      <c r="F4" s="259"/>
      <c r="G4" s="260"/>
      <c r="H4" s="260"/>
      <c r="I4" s="260"/>
      <c r="J4" s="260"/>
      <c r="K4" s="260"/>
      <c r="L4" s="261"/>
      <c r="M4" s="262"/>
    </row>
    <row r="5" spans="1:25" ht="21" customHeight="1" x14ac:dyDescent="0.2">
      <c r="A5" s="918" t="s">
        <v>122</v>
      </c>
      <c r="B5" s="918"/>
      <c r="C5" s="918"/>
      <c r="D5" s="918"/>
      <c r="E5" s="918"/>
      <c r="F5" s="918"/>
      <c r="G5" s="918"/>
      <c r="H5" s="918"/>
      <c r="I5" s="918"/>
      <c r="J5" s="918"/>
      <c r="K5" s="918"/>
      <c r="L5" s="918"/>
      <c r="M5" s="918"/>
    </row>
    <row r="6" spans="1:25" ht="23.25" customHeight="1" x14ac:dyDescent="0.2">
      <c r="A6" s="255"/>
      <c r="B6" s="256"/>
      <c r="C6" s="256"/>
      <c r="D6" s="256"/>
      <c r="E6" s="256"/>
      <c r="F6" s="256"/>
      <c r="G6" s="256"/>
      <c r="H6" s="256"/>
      <c r="I6" s="256"/>
      <c r="J6" s="256"/>
      <c r="K6" s="926" t="s">
        <v>123</v>
      </c>
      <c r="L6" s="926"/>
      <c r="M6" s="926"/>
    </row>
    <row r="7" spans="1:25" ht="17.25" customHeight="1" x14ac:dyDescent="0.2">
      <c r="A7" s="927" t="s">
        <v>124</v>
      </c>
      <c r="B7" s="928"/>
      <c r="C7" s="928"/>
      <c r="D7" s="928"/>
      <c r="E7" s="928"/>
      <c r="F7" s="321"/>
      <c r="G7" s="924" t="s">
        <v>125</v>
      </c>
      <c r="H7" s="924"/>
      <c r="I7" s="919" t="s">
        <v>126</v>
      </c>
      <c r="J7" s="919"/>
      <c r="K7" s="919"/>
      <c r="L7" s="919"/>
      <c r="M7" s="920"/>
    </row>
    <row r="8" spans="1:25" ht="17.25" customHeight="1" x14ac:dyDescent="0.2">
      <c r="A8" s="929"/>
      <c r="B8" s="930"/>
      <c r="C8" s="930"/>
      <c r="D8" s="930"/>
      <c r="E8" s="930"/>
      <c r="F8" s="322"/>
      <c r="G8" s="925" t="s">
        <v>127</v>
      </c>
      <c r="H8" s="925"/>
      <c r="I8" s="921"/>
      <c r="J8" s="921"/>
      <c r="K8" s="921"/>
      <c r="L8" s="921"/>
      <c r="M8" s="922"/>
    </row>
    <row r="9" spans="1:25" ht="12.75" customHeight="1" x14ac:dyDescent="0.2">
      <c r="A9" s="266"/>
      <c r="B9" s="266"/>
      <c r="C9" s="266"/>
      <c r="D9" s="266"/>
      <c r="E9" s="266"/>
      <c r="F9" s="267"/>
      <c r="G9" s="268"/>
      <c r="H9" s="268"/>
      <c r="I9" s="269"/>
      <c r="J9" s="269"/>
      <c r="K9" s="269"/>
      <c r="L9" s="269"/>
      <c r="M9" s="269"/>
    </row>
    <row r="10" spans="1:25" ht="21" customHeight="1" x14ac:dyDescent="0.2">
      <c r="A10" s="914" t="s">
        <v>128</v>
      </c>
      <c r="B10" s="914"/>
      <c r="C10" s="923">
        <f>使用申請書!T8</f>
        <v>0</v>
      </c>
      <c r="D10" s="923"/>
      <c r="E10" s="923"/>
      <c r="F10" s="923"/>
      <c r="G10" s="923"/>
      <c r="H10" s="923"/>
      <c r="I10" s="923"/>
      <c r="J10" s="923"/>
      <c r="K10" s="923"/>
      <c r="L10" s="923"/>
      <c r="M10" s="923"/>
    </row>
    <row r="11" spans="1:25" ht="21" customHeight="1" x14ac:dyDescent="0.2">
      <c r="A11" s="914" t="s">
        <v>9</v>
      </c>
      <c r="B11" s="914"/>
      <c r="C11" s="923">
        <f>使用申請書!T11</f>
        <v>0</v>
      </c>
      <c r="D11" s="923"/>
      <c r="E11" s="923"/>
      <c r="F11" s="923"/>
      <c r="G11" s="923"/>
      <c r="H11" s="923"/>
      <c r="I11" s="923"/>
      <c r="J11" s="923"/>
      <c r="K11" s="923"/>
      <c r="L11" s="923"/>
      <c r="M11" s="923"/>
    </row>
    <row r="12" spans="1:25" ht="21" customHeight="1" x14ac:dyDescent="0.2">
      <c r="A12" s="914" t="s">
        <v>129</v>
      </c>
      <c r="B12" s="914"/>
      <c r="C12" s="902">
        <f>使用申請書!B17</f>
        <v>0</v>
      </c>
      <c r="D12" s="903"/>
      <c r="E12" s="903"/>
      <c r="F12" s="903"/>
      <c r="G12" s="343">
        <f>C12</f>
        <v>0</v>
      </c>
      <c r="H12" s="580" t="s">
        <v>21</v>
      </c>
      <c r="I12" s="908">
        <f>使用申請書!U17</f>
        <v>0</v>
      </c>
      <c r="J12" s="908"/>
      <c r="K12" s="908"/>
      <c r="L12" s="908"/>
      <c r="M12" s="342">
        <f>I12</f>
        <v>0</v>
      </c>
    </row>
    <row r="13" spans="1:25" ht="25.5" customHeight="1" x14ac:dyDescent="0.2">
      <c r="A13" s="911" t="s">
        <v>130</v>
      </c>
      <c r="B13" s="912"/>
      <c r="C13" s="912"/>
      <c r="D13" s="912"/>
      <c r="E13" s="912"/>
      <c r="F13" s="912"/>
      <c r="G13" s="912"/>
      <c r="H13" s="912"/>
      <c r="I13" s="912"/>
      <c r="J13" s="912"/>
      <c r="K13" s="912"/>
      <c r="L13" s="912"/>
      <c r="M13" s="913"/>
    </row>
    <row r="14" spans="1:25" ht="12.75" customHeight="1" x14ac:dyDescent="0.2">
      <c r="A14" s="932" t="s">
        <v>131</v>
      </c>
      <c r="B14" s="915" t="s">
        <v>132</v>
      </c>
      <c r="C14" s="915"/>
      <c r="D14" s="915" t="s">
        <v>133</v>
      </c>
      <c r="E14" s="934" t="s">
        <v>134</v>
      </c>
      <c r="F14" s="915"/>
      <c r="G14" s="915" t="s">
        <v>135</v>
      </c>
      <c r="H14" s="915"/>
      <c r="I14" s="906" t="s">
        <v>136</v>
      </c>
      <c r="J14" s="904"/>
      <c r="K14" s="904"/>
      <c r="L14" s="904" t="s">
        <v>137</v>
      </c>
      <c r="M14" s="905"/>
    </row>
    <row r="15" spans="1:25" ht="12.75" customHeight="1" x14ac:dyDescent="0.2">
      <c r="A15" s="933"/>
      <c r="B15" s="916"/>
      <c r="C15" s="916"/>
      <c r="D15" s="916"/>
      <c r="E15" s="916"/>
      <c r="F15" s="916"/>
      <c r="G15" s="916"/>
      <c r="H15" s="916"/>
      <c r="I15" s="907"/>
      <c r="J15" s="907"/>
      <c r="K15" s="907"/>
      <c r="L15" s="583" t="s">
        <v>138</v>
      </c>
      <c r="M15" s="265" t="s">
        <v>139</v>
      </c>
    </row>
    <row r="16" spans="1:25" ht="27.6" customHeight="1" x14ac:dyDescent="0.2">
      <c r="A16" s="270">
        <v>1</v>
      </c>
      <c r="B16" s="909"/>
      <c r="C16" s="910"/>
      <c r="D16" s="581"/>
      <c r="E16" s="898"/>
      <c r="F16" s="899"/>
      <c r="G16" s="898"/>
      <c r="H16" s="899"/>
      <c r="I16" s="900"/>
      <c r="J16" s="900"/>
      <c r="K16" s="900"/>
      <c r="L16" s="263"/>
      <c r="M16" s="264"/>
    </row>
    <row r="17" spans="1:13" ht="27.6" customHeight="1" x14ac:dyDescent="0.2">
      <c r="A17" s="271">
        <v>2</v>
      </c>
      <c r="B17" s="893"/>
      <c r="C17" s="893"/>
      <c r="D17" s="578"/>
      <c r="E17" s="901"/>
      <c r="F17" s="894"/>
      <c r="G17" s="894"/>
      <c r="H17" s="894"/>
      <c r="I17" s="895"/>
      <c r="J17" s="895"/>
      <c r="K17" s="895"/>
      <c r="L17" s="257"/>
      <c r="M17" s="258"/>
    </row>
    <row r="18" spans="1:13" ht="27.6" customHeight="1" x14ac:dyDescent="0.2">
      <c r="A18" s="271">
        <v>3</v>
      </c>
      <c r="B18" s="893"/>
      <c r="C18" s="893"/>
      <c r="D18" s="578"/>
      <c r="E18" s="894"/>
      <c r="F18" s="894"/>
      <c r="G18" s="894"/>
      <c r="H18" s="894"/>
      <c r="I18" s="895"/>
      <c r="J18" s="895"/>
      <c r="K18" s="895"/>
      <c r="L18" s="257"/>
      <c r="M18" s="258"/>
    </row>
    <row r="19" spans="1:13" ht="27.6" customHeight="1" x14ac:dyDescent="0.2">
      <c r="A19" s="271">
        <v>4</v>
      </c>
      <c r="B19" s="893"/>
      <c r="C19" s="893"/>
      <c r="D19" s="578"/>
      <c r="E19" s="894"/>
      <c r="F19" s="894"/>
      <c r="G19" s="894"/>
      <c r="H19" s="894"/>
      <c r="I19" s="895"/>
      <c r="J19" s="895"/>
      <c r="K19" s="895"/>
      <c r="L19" s="257"/>
      <c r="M19" s="258"/>
    </row>
    <row r="20" spans="1:13" ht="27.6" customHeight="1" x14ac:dyDescent="0.2">
      <c r="A20" s="272">
        <v>5</v>
      </c>
      <c r="B20" s="931"/>
      <c r="C20" s="893"/>
      <c r="D20" s="578"/>
      <c r="E20" s="894"/>
      <c r="F20" s="894"/>
      <c r="G20" s="894"/>
      <c r="H20" s="894"/>
      <c r="I20" s="895"/>
      <c r="J20" s="895"/>
      <c r="K20" s="895"/>
      <c r="L20" s="257"/>
      <c r="M20" s="258"/>
    </row>
    <row r="21" spans="1:13" ht="27.6" customHeight="1" x14ac:dyDescent="0.2">
      <c r="A21" s="271">
        <v>6</v>
      </c>
      <c r="B21" s="896"/>
      <c r="C21" s="897"/>
      <c r="D21" s="581"/>
      <c r="E21" s="898"/>
      <c r="F21" s="899"/>
      <c r="G21" s="898"/>
      <c r="H21" s="899"/>
      <c r="I21" s="900"/>
      <c r="J21" s="900"/>
      <c r="K21" s="900"/>
      <c r="L21" s="263"/>
      <c r="M21" s="264"/>
    </row>
    <row r="22" spans="1:13" ht="27.6" customHeight="1" x14ac:dyDescent="0.2">
      <c r="A22" s="271">
        <v>7</v>
      </c>
      <c r="B22" s="893"/>
      <c r="C22" s="893"/>
      <c r="D22" s="578"/>
      <c r="E22" s="901"/>
      <c r="F22" s="894"/>
      <c r="G22" s="894"/>
      <c r="H22" s="894"/>
      <c r="I22" s="895"/>
      <c r="J22" s="895"/>
      <c r="K22" s="895"/>
      <c r="L22" s="257"/>
      <c r="M22" s="258"/>
    </row>
    <row r="23" spans="1:13" ht="27.6" customHeight="1" x14ac:dyDescent="0.2">
      <c r="A23" s="271">
        <v>8</v>
      </c>
      <c r="B23" s="893"/>
      <c r="C23" s="893"/>
      <c r="D23" s="578"/>
      <c r="E23" s="894"/>
      <c r="F23" s="894"/>
      <c r="G23" s="894"/>
      <c r="H23" s="894"/>
      <c r="I23" s="895"/>
      <c r="J23" s="895"/>
      <c r="K23" s="895"/>
      <c r="L23" s="257"/>
      <c r="M23" s="258"/>
    </row>
    <row r="24" spans="1:13" ht="27.6" customHeight="1" x14ac:dyDescent="0.2">
      <c r="A24" s="271">
        <v>9</v>
      </c>
      <c r="B24" s="893"/>
      <c r="C24" s="893"/>
      <c r="D24" s="578"/>
      <c r="E24" s="894"/>
      <c r="F24" s="894"/>
      <c r="G24" s="894"/>
      <c r="H24" s="894"/>
      <c r="I24" s="895"/>
      <c r="J24" s="895"/>
      <c r="K24" s="895"/>
      <c r="L24" s="257"/>
      <c r="M24" s="258"/>
    </row>
    <row r="25" spans="1:13" ht="27.6" customHeight="1" x14ac:dyDescent="0.2">
      <c r="A25" s="272">
        <v>10</v>
      </c>
      <c r="B25" s="885"/>
      <c r="C25" s="886"/>
      <c r="D25" s="582"/>
      <c r="E25" s="887"/>
      <c r="F25" s="887"/>
      <c r="G25" s="887"/>
      <c r="H25" s="887"/>
      <c r="I25" s="888"/>
      <c r="J25" s="888"/>
      <c r="K25" s="888"/>
      <c r="L25" s="273"/>
      <c r="M25" s="274"/>
    </row>
    <row r="26" spans="1:13" ht="27" customHeight="1" x14ac:dyDescent="0.2">
      <c r="A26" s="889" t="s">
        <v>140</v>
      </c>
      <c r="B26" s="890"/>
      <c r="C26" s="891"/>
      <c r="D26" s="891"/>
      <c r="E26" s="891"/>
      <c r="F26" s="891"/>
      <c r="G26" s="891"/>
      <c r="H26" s="891"/>
      <c r="I26" s="891"/>
      <c r="J26" s="891"/>
      <c r="K26" s="891"/>
      <c r="L26" s="891"/>
      <c r="M26" s="892"/>
    </row>
    <row r="27" spans="1:13" ht="27" customHeight="1" x14ac:dyDescent="0.2">
      <c r="A27" s="880" t="s">
        <v>141</v>
      </c>
      <c r="B27" s="881"/>
      <c r="C27" s="882" t="s">
        <v>142</v>
      </c>
      <c r="D27" s="882"/>
      <c r="E27" s="883"/>
      <c r="F27" s="883"/>
      <c r="G27" s="883"/>
      <c r="H27" s="882" t="s">
        <v>143</v>
      </c>
      <c r="I27" s="882"/>
      <c r="J27" s="883"/>
      <c r="K27" s="883"/>
      <c r="L27" s="883"/>
      <c r="M27" s="884"/>
    </row>
    <row r="28" spans="1:13" ht="21.75" customHeight="1" x14ac:dyDescent="0.2">
      <c r="A28" s="878" t="s">
        <v>144</v>
      </c>
      <c r="B28" s="878"/>
      <c r="C28" s="878"/>
      <c r="D28" s="878"/>
      <c r="E28" s="878"/>
      <c r="F28" s="878"/>
      <c r="G28" s="878"/>
      <c r="H28" s="878"/>
      <c r="I28" s="878"/>
      <c r="J28" s="878"/>
      <c r="K28" s="878"/>
      <c r="L28" s="878"/>
      <c r="M28" s="878"/>
    </row>
    <row r="29" spans="1:13" ht="12.75" customHeight="1" x14ac:dyDescent="0.2">
      <c r="A29" s="874" t="s">
        <v>131</v>
      </c>
      <c r="B29" s="874" t="s">
        <v>132</v>
      </c>
      <c r="C29" s="874"/>
      <c r="D29" s="874" t="s">
        <v>133</v>
      </c>
      <c r="E29" s="874" t="s">
        <v>145</v>
      </c>
      <c r="F29" s="874"/>
      <c r="G29" s="874" t="s">
        <v>135</v>
      </c>
      <c r="H29" s="874"/>
      <c r="I29" s="879" t="s">
        <v>136</v>
      </c>
      <c r="J29" s="879"/>
      <c r="K29" s="879"/>
      <c r="L29" s="872" t="s">
        <v>137</v>
      </c>
      <c r="M29" s="872"/>
    </row>
    <row r="30" spans="1:13" ht="12.75" customHeight="1" x14ac:dyDescent="0.2">
      <c r="A30" s="874"/>
      <c r="B30" s="874"/>
      <c r="C30" s="874"/>
      <c r="D30" s="874"/>
      <c r="E30" s="874"/>
      <c r="F30" s="874"/>
      <c r="G30" s="874"/>
      <c r="H30" s="874"/>
      <c r="I30" s="879"/>
      <c r="J30" s="879"/>
      <c r="K30" s="879"/>
      <c r="L30" s="579" t="s">
        <v>138</v>
      </c>
      <c r="M30" s="275" t="s">
        <v>139</v>
      </c>
    </row>
    <row r="31" spans="1:13" ht="23.25" customHeight="1" x14ac:dyDescent="0.2">
      <c r="A31" s="279">
        <v>1</v>
      </c>
      <c r="B31" s="871" t="s">
        <v>146</v>
      </c>
      <c r="C31" s="871"/>
      <c r="D31" s="579" t="s">
        <v>29</v>
      </c>
      <c r="E31" s="872" t="s">
        <v>147</v>
      </c>
      <c r="F31" s="872"/>
      <c r="G31" s="874" t="s">
        <v>148</v>
      </c>
      <c r="H31" s="874"/>
      <c r="I31" s="877" t="s">
        <v>149</v>
      </c>
      <c r="J31" s="877"/>
      <c r="K31" s="877"/>
      <c r="L31" s="278" t="s">
        <v>150</v>
      </c>
      <c r="M31" s="276" t="s">
        <v>151</v>
      </c>
    </row>
    <row r="32" spans="1:13" ht="23.25" customHeight="1" x14ac:dyDescent="0.2">
      <c r="A32" s="279">
        <v>2</v>
      </c>
      <c r="B32" s="871" t="s">
        <v>152</v>
      </c>
      <c r="C32" s="871"/>
      <c r="D32" s="579" t="s">
        <v>30</v>
      </c>
      <c r="E32" s="872" t="s">
        <v>153</v>
      </c>
      <c r="F32" s="872"/>
      <c r="G32" s="874" t="s">
        <v>154</v>
      </c>
      <c r="H32" s="874"/>
      <c r="I32" s="877" t="s">
        <v>155</v>
      </c>
      <c r="J32" s="877"/>
      <c r="K32" s="877"/>
      <c r="L32" s="277" t="s">
        <v>156</v>
      </c>
      <c r="M32" s="276" t="s">
        <v>157</v>
      </c>
    </row>
    <row r="33" spans="1:13" ht="23.25" customHeight="1" x14ac:dyDescent="0.2">
      <c r="A33" s="279">
        <v>3</v>
      </c>
      <c r="B33" s="871" t="s">
        <v>158</v>
      </c>
      <c r="C33" s="871"/>
      <c r="D33" s="579" t="s">
        <v>29</v>
      </c>
      <c r="E33" s="872" t="s">
        <v>159</v>
      </c>
      <c r="F33" s="872"/>
      <c r="G33" s="873" t="s">
        <v>160</v>
      </c>
      <c r="H33" s="874"/>
      <c r="I33" s="875" t="s">
        <v>161</v>
      </c>
      <c r="J33" s="875"/>
      <c r="K33" s="875"/>
      <c r="L33" s="277" t="s">
        <v>156</v>
      </c>
      <c r="M33" s="276" t="s">
        <v>157</v>
      </c>
    </row>
    <row r="34" spans="1:13" ht="35.25" customHeight="1" x14ac:dyDescent="0.2">
      <c r="A34" s="876" t="s">
        <v>162</v>
      </c>
      <c r="B34" s="876"/>
      <c r="C34" s="876"/>
      <c r="D34" s="876"/>
      <c r="E34" s="876"/>
      <c r="F34" s="876"/>
      <c r="G34" s="876"/>
      <c r="H34" s="876"/>
      <c r="I34" s="876"/>
      <c r="J34" s="876"/>
      <c r="K34" s="876"/>
      <c r="L34" s="876"/>
      <c r="M34" s="876"/>
    </row>
    <row r="35" spans="1:13" ht="47.25" customHeight="1" x14ac:dyDescent="0.2">
      <c r="A35" s="870" t="s">
        <v>163</v>
      </c>
      <c r="B35" s="870"/>
      <c r="C35" s="870"/>
      <c r="D35" s="870"/>
      <c r="E35" s="870"/>
      <c r="F35" s="870"/>
      <c r="G35" s="870"/>
      <c r="H35" s="870"/>
      <c r="I35" s="870"/>
      <c r="J35" s="870"/>
      <c r="K35" s="870"/>
      <c r="L35" s="870"/>
      <c r="M35" s="870"/>
    </row>
  </sheetData>
  <sheetProtection algorithmName="SHA-512" hashValue="AcZ93xF+SkqE60F8kxGl4fKZLT4pLqMPmJaBTFz+zdTROOGkgbtvBluU1a0FdokQlDtUQuB0o6f3b7U8oGbl/w==" saltValue="RLc6cGFUHAdDZ/IRUA0v7g==" spinCount="100000" sheet="1" objects="1" scenarios="1"/>
  <mergeCells count="91">
    <mergeCell ref="E20:F20"/>
    <mergeCell ref="B20:C20"/>
    <mergeCell ref="A14:A15"/>
    <mergeCell ref="B14:C15"/>
    <mergeCell ref="D14:D15"/>
    <mergeCell ref="E14:F15"/>
    <mergeCell ref="B18:C18"/>
    <mergeCell ref="B19:C19"/>
    <mergeCell ref="E18:F18"/>
    <mergeCell ref="E19:F19"/>
    <mergeCell ref="A1:M1"/>
    <mergeCell ref="A5:M5"/>
    <mergeCell ref="I7:M8"/>
    <mergeCell ref="C10:M10"/>
    <mergeCell ref="C11:M11"/>
    <mergeCell ref="A10:B10"/>
    <mergeCell ref="A11:B11"/>
    <mergeCell ref="G7:H7"/>
    <mergeCell ref="G8:H8"/>
    <mergeCell ref="K6:M6"/>
    <mergeCell ref="A7:E8"/>
    <mergeCell ref="C12:F12"/>
    <mergeCell ref="I16:K16"/>
    <mergeCell ref="I17:K17"/>
    <mergeCell ref="E17:F17"/>
    <mergeCell ref="L14:M14"/>
    <mergeCell ref="I14:K15"/>
    <mergeCell ref="I12:L12"/>
    <mergeCell ref="B16:C16"/>
    <mergeCell ref="G16:H16"/>
    <mergeCell ref="A13:M13"/>
    <mergeCell ref="E16:F16"/>
    <mergeCell ref="A12:B12"/>
    <mergeCell ref="G14:H15"/>
    <mergeCell ref="B17:C17"/>
    <mergeCell ref="G17:H17"/>
    <mergeCell ref="G18:H18"/>
    <mergeCell ref="G19:H19"/>
    <mergeCell ref="I20:K20"/>
    <mergeCell ref="I19:K19"/>
    <mergeCell ref="I18:K18"/>
    <mergeCell ref="G20:H20"/>
    <mergeCell ref="B21:C21"/>
    <mergeCell ref="E21:F21"/>
    <mergeCell ref="G21:H21"/>
    <mergeCell ref="I21:K21"/>
    <mergeCell ref="B22:C22"/>
    <mergeCell ref="E22:F22"/>
    <mergeCell ref="G22:H22"/>
    <mergeCell ref="I22:K22"/>
    <mergeCell ref="B23:C23"/>
    <mergeCell ref="E23:F23"/>
    <mergeCell ref="G23:H23"/>
    <mergeCell ref="I23:K23"/>
    <mergeCell ref="B24:C24"/>
    <mergeCell ref="E24:F24"/>
    <mergeCell ref="G24:H24"/>
    <mergeCell ref="I24:K24"/>
    <mergeCell ref="B25:C25"/>
    <mergeCell ref="E25:F25"/>
    <mergeCell ref="G25:H25"/>
    <mergeCell ref="I25:K25"/>
    <mergeCell ref="A26:B26"/>
    <mergeCell ref="C26:M26"/>
    <mergeCell ref="A27:B27"/>
    <mergeCell ref="C27:D27"/>
    <mergeCell ref="E27:G27"/>
    <mergeCell ref="H27:I27"/>
    <mergeCell ref="J27:M27"/>
    <mergeCell ref="A28:M28"/>
    <mergeCell ref="A29:A30"/>
    <mergeCell ref="B29:C30"/>
    <mergeCell ref="D29:D30"/>
    <mergeCell ref="E29:F30"/>
    <mergeCell ref="G29:H30"/>
    <mergeCell ref="I29:K30"/>
    <mergeCell ref="L29:M29"/>
    <mergeCell ref="B31:C31"/>
    <mergeCell ref="E31:F31"/>
    <mergeCell ref="G31:H31"/>
    <mergeCell ref="I31:K31"/>
    <mergeCell ref="B32:C32"/>
    <mergeCell ref="E32:F32"/>
    <mergeCell ref="G32:H32"/>
    <mergeCell ref="I32:K32"/>
    <mergeCell ref="A35:M35"/>
    <mergeCell ref="B33:C33"/>
    <mergeCell ref="E33:F33"/>
    <mergeCell ref="G33:H33"/>
    <mergeCell ref="I33:K33"/>
    <mergeCell ref="A34:M34"/>
  </mergeCells>
  <phoneticPr fontId="3"/>
  <conditionalFormatting sqref="D21:M21 B21 B22:M25">
    <cfRule type="cellIs" dxfId="65" priority="4" operator="equal">
      <formula>0</formula>
    </cfRule>
  </conditionalFormatting>
  <conditionalFormatting sqref="F7:F8 C26:L26 E27:G27 J27:L27">
    <cfRule type="cellIs" dxfId="64" priority="5" operator="equal">
      <formula>0</formula>
    </cfRule>
  </conditionalFormatting>
  <conditionalFormatting sqref="L21">
    <cfRule type="cellIs" dxfId="63" priority="3" operator="equal">
      <formula>"する"</formula>
    </cfRule>
  </conditionalFormatting>
  <conditionalFormatting sqref="D16:M16 B16 B17:M20">
    <cfRule type="cellIs" dxfId="62" priority="2" operator="equal">
      <formula>0</formula>
    </cfRule>
  </conditionalFormatting>
  <conditionalFormatting sqref="L16">
    <cfRule type="cellIs" dxfId="61" priority="1" operator="equal">
      <formula>"する"</formula>
    </cfRule>
  </conditionalFormatting>
  <dataValidations count="5">
    <dataValidation type="list" allowBlank="1" showInputMessage="1" showErrorMessage="1" sqref="IP65535:IP65536 WVB7:WVB9 WLF7:WLF9 WBJ7:WBJ9 VRN7:VRN9 VHR7:VHR9 UXV7:UXV9 UNZ7:UNZ9 UED7:UED9 TUH7:TUH9 TKL7:TKL9 TAP7:TAP9 SQT7:SQT9 SGX7:SGX9 RXB7:RXB9 RNF7:RNF9 RDJ7:RDJ9 QTN7:QTN9 QJR7:QJR9 PZV7:PZV9 PPZ7:PPZ9 PGD7:PGD9 OWH7:OWH9 OML7:OML9 OCP7:OCP9 NST7:NST9 NIX7:NIX9 MZB7:MZB9 MPF7:MPF9 MFJ7:MFJ9 LVN7:LVN9 LLR7:LLR9 LBV7:LBV9 KRZ7:KRZ9 KID7:KID9 JYH7:JYH9 JOL7:JOL9 JEP7:JEP9 IUT7:IUT9 IKX7:IKX9 IBB7:IBB9 HRF7:HRF9 HHJ7:HHJ9 GXN7:GXN9 GNR7:GNR9 GDV7:GDV9 FTZ7:FTZ9 FKD7:FKD9 FAH7:FAH9 EQL7:EQL9 EGP7:EGP9 DWT7:DWT9 DMX7:DMX9 DDB7:DDB9 CTF7:CTF9 CJJ7:CJJ9 BZN7:BZN9 BPR7:BPR9 BFV7:BFV9 AVZ7:AVZ9 AMD7:AMD9 ACH7:ACH9 SL7:SL9 IP7:IP9 SL65535:SL65536 F983039:F983040 F917503:F917504 F851967:F851968 F786431:F786432 F720895:F720896 F655359:F655360 F589823:F589824 F524287:F524288 F458751:F458752 F393215:F393216 F327679:F327680 F262143:F262144 F196607:F196608 F131071:F131072 F65535:F65536 WVB983039:WVB983040 WLF983039:WLF983040 WBJ983039:WBJ983040 VRN983039:VRN983040 VHR983039:VHR983040 UXV983039:UXV983040 UNZ983039:UNZ983040 UED983039:UED983040 TUH983039:TUH983040 TKL983039:TKL983040 TAP983039:TAP983040 SQT983039:SQT983040 SGX983039:SGX983040 RXB983039:RXB983040 RNF983039:RNF983040 RDJ983039:RDJ983040 QTN983039:QTN983040 QJR983039:QJR983040 PZV983039:PZV983040 PPZ983039:PPZ983040 PGD983039:PGD983040 OWH983039:OWH983040 OML983039:OML983040 OCP983039:OCP983040 NST983039:NST983040 NIX983039:NIX983040 MZB983039:MZB983040 MPF983039:MPF983040 MFJ983039:MFJ983040 LVN983039:LVN983040 LLR983039:LLR983040 LBV983039:LBV983040 KRZ983039:KRZ983040 KID983039:KID983040 JYH983039:JYH983040 JOL983039:JOL983040 JEP983039:JEP983040 IUT983039:IUT983040 IKX983039:IKX983040 IBB983039:IBB983040 HRF983039:HRF983040 HHJ983039:HHJ983040 GXN983039:GXN983040 GNR983039:GNR983040 GDV983039:GDV983040 FTZ983039:FTZ983040 FKD983039:FKD983040 FAH983039:FAH983040 EQL983039:EQL983040 EGP983039:EGP983040 DWT983039:DWT983040 DMX983039:DMX983040 DDB983039:DDB983040 CTF983039:CTF983040 CJJ983039:CJJ983040 BZN983039:BZN983040 BPR983039:BPR983040 BFV983039:BFV983040 AVZ983039:AVZ983040 AMD983039:AMD983040 ACH983039:ACH983040 SL983039:SL983040 IP983039:IP983040 WVB917503:WVB917504 WLF917503:WLF917504 WBJ917503:WBJ917504 VRN917503:VRN917504 VHR917503:VHR917504 UXV917503:UXV917504 UNZ917503:UNZ917504 UED917503:UED917504 TUH917503:TUH917504 TKL917503:TKL917504 TAP917503:TAP917504 SQT917503:SQT917504 SGX917503:SGX917504 RXB917503:RXB917504 RNF917503:RNF917504 RDJ917503:RDJ917504 QTN917503:QTN917504 QJR917503:QJR917504 PZV917503:PZV917504 PPZ917503:PPZ917504 PGD917503:PGD917504 OWH917503:OWH917504 OML917503:OML917504 OCP917503:OCP917504 NST917503:NST917504 NIX917503:NIX917504 MZB917503:MZB917504 MPF917503:MPF917504 MFJ917503:MFJ917504 LVN917503:LVN917504 LLR917503:LLR917504 LBV917503:LBV917504 KRZ917503:KRZ917504 KID917503:KID917504 JYH917503:JYH917504 JOL917503:JOL917504 JEP917503:JEP917504 IUT917503:IUT917504 IKX917503:IKX917504 IBB917503:IBB917504 HRF917503:HRF917504 HHJ917503:HHJ917504 GXN917503:GXN917504 GNR917503:GNR917504 GDV917503:GDV917504 FTZ917503:FTZ917504 FKD917503:FKD917504 FAH917503:FAH917504 EQL917503:EQL917504 EGP917503:EGP917504 DWT917503:DWT917504 DMX917503:DMX917504 DDB917503:DDB917504 CTF917503:CTF917504 CJJ917503:CJJ917504 BZN917503:BZN917504 BPR917503:BPR917504 BFV917503:BFV917504 AVZ917503:AVZ917504 AMD917503:AMD917504 ACH917503:ACH917504 SL917503:SL917504 IP917503:IP917504 WVB851967:WVB851968 WLF851967:WLF851968 WBJ851967:WBJ851968 VRN851967:VRN851968 VHR851967:VHR851968 UXV851967:UXV851968 UNZ851967:UNZ851968 UED851967:UED851968 TUH851967:TUH851968 TKL851967:TKL851968 TAP851967:TAP851968 SQT851967:SQT851968 SGX851967:SGX851968 RXB851967:RXB851968 RNF851967:RNF851968 RDJ851967:RDJ851968 QTN851967:QTN851968 QJR851967:QJR851968 PZV851967:PZV851968 PPZ851967:PPZ851968 PGD851967:PGD851968 OWH851967:OWH851968 OML851967:OML851968 OCP851967:OCP851968 NST851967:NST851968 NIX851967:NIX851968 MZB851967:MZB851968 MPF851967:MPF851968 MFJ851967:MFJ851968 LVN851967:LVN851968 LLR851967:LLR851968 LBV851967:LBV851968 KRZ851967:KRZ851968 KID851967:KID851968 JYH851967:JYH851968 JOL851967:JOL851968 JEP851967:JEP851968 IUT851967:IUT851968 IKX851967:IKX851968 IBB851967:IBB851968 HRF851967:HRF851968 HHJ851967:HHJ851968 GXN851967:GXN851968 GNR851967:GNR851968 GDV851967:GDV851968 FTZ851967:FTZ851968 FKD851967:FKD851968 FAH851967:FAH851968 EQL851967:EQL851968 EGP851967:EGP851968 DWT851967:DWT851968 DMX851967:DMX851968 DDB851967:DDB851968 CTF851967:CTF851968 CJJ851967:CJJ851968 BZN851967:BZN851968 BPR851967:BPR851968 BFV851967:BFV851968 AVZ851967:AVZ851968 AMD851967:AMD851968 ACH851967:ACH851968 SL851967:SL851968 IP851967:IP851968 WVB786431:WVB786432 WLF786431:WLF786432 WBJ786431:WBJ786432 VRN786431:VRN786432 VHR786431:VHR786432 UXV786431:UXV786432 UNZ786431:UNZ786432 UED786431:UED786432 TUH786431:TUH786432 TKL786431:TKL786432 TAP786431:TAP786432 SQT786431:SQT786432 SGX786431:SGX786432 RXB786431:RXB786432 RNF786431:RNF786432 RDJ786431:RDJ786432 QTN786431:QTN786432 QJR786431:QJR786432 PZV786431:PZV786432 PPZ786431:PPZ786432 PGD786431:PGD786432 OWH786431:OWH786432 OML786431:OML786432 OCP786431:OCP786432 NST786431:NST786432 NIX786431:NIX786432 MZB786431:MZB786432 MPF786431:MPF786432 MFJ786431:MFJ786432 LVN786431:LVN786432 LLR786431:LLR786432 LBV786431:LBV786432 KRZ786431:KRZ786432 KID786431:KID786432 JYH786431:JYH786432 JOL786431:JOL786432 JEP786431:JEP786432 IUT786431:IUT786432 IKX786431:IKX786432 IBB786431:IBB786432 HRF786431:HRF786432 HHJ786431:HHJ786432 GXN786431:GXN786432 GNR786431:GNR786432 GDV786431:GDV786432 FTZ786431:FTZ786432 FKD786431:FKD786432 FAH786431:FAH786432 EQL786431:EQL786432 EGP786431:EGP786432 DWT786431:DWT786432 DMX786431:DMX786432 DDB786431:DDB786432 CTF786431:CTF786432 CJJ786431:CJJ786432 BZN786431:BZN786432 BPR786431:BPR786432 BFV786431:BFV786432 AVZ786431:AVZ786432 AMD786431:AMD786432 ACH786431:ACH786432 SL786431:SL786432 IP786431:IP786432 WVB720895:WVB720896 WLF720895:WLF720896 WBJ720895:WBJ720896 VRN720895:VRN720896 VHR720895:VHR720896 UXV720895:UXV720896 UNZ720895:UNZ720896 UED720895:UED720896 TUH720895:TUH720896 TKL720895:TKL720896 TAP720895:TAP720896 SQT720895:SQT720896 SGX720895:SGX720896 RXB720895:RXB720896 RNF720895:RNF720896 RDJ720895:RDJ720896 QTN720895:QTN720896 QJR720895:QJR720896 PZV720895:PZV720896 PPZ720895:PPZ720896 PGD720895:PGD720896 OWH720895:OWH720896 OML720895:OML720896 OCP720895:OCP720896 NST720895:NST720896 NIX720895:NIX720896 MZB720895:MZB720896 MPF720895:MPF720896 MFJ720895:MFJ720896 LVN720895:LVN720896 LLR720895:LLR720896 LBV720895:LBV720896 KRZ720895:KRZ720896 KID720895:KID720896 JYH720895:JYH720896 JOL720895:JOL720896 JEP720895:JEP720896 IUT720895:IUT720896 IKX720895:IKX720896 IBB720895:IBB720896 HRF720895:HRF720896 HHJ720895:HHJ720896 GXN720895:GXN720896 GNR720895:GNR720896 GDV720895:GDV720896 FTZ720895:FTZ720896 FKD720895:FKD720896 FAH720895:FAH720896 EQL720895:EQL720896 EGP720895:EGP720896 DWT720895:DWT720896 DMX720895:DMX720896 DDB720895:DDB720896 CTF720895:CTF720896 CJJ720895:CJJ720896 BZN720895:BZN720896 BPR720895:BPR720896 BFV720895:BFV720896 AVZ720895:AVZ720896 AMD720895:AMD720896 ACH720895:ACH720896 SL720895:SL720896 IP720895:IP720896 WVB655359:WVB655360 WLF655359:WLF655360 WBJ655359:WBJ655360 VRN655359:VRN655360 VHR655359:VHR655360 UXV655359:UXV655360 UNZ655359:UNZ655360 UED655359:UED655360 TUH655359:TUH655360 TKL655359:TKL655360 TAP655359:TAP655360 SQT655359:SQT655360 SGX655359:SGX655360 RXB655359:RXB655360 RNF655359:RNF655360 RDJ655359:RDJ655360 QTN655359:QTN655360 QJR655359:QJR655360 PZV655359:PZV655360 PPZ655359:PPZ655360 PGD655359:PGD655360 OWH655359:OWH655360 OML655359:OML655360 OCP655359:OCP655360 NST655359:NST655360 NIX655359:NIX655360 MZB655359:MZB655360 MPF655359:MPF655360 MFJ655359:MFJ655360 LVN655359:LVN655360 LLR655359:LLR655360 LBV655359:LBV655360 KRZ655359:KRZ655360 KID655359:KID655360 JYH655359:JYH655360 JOL655359:JOL655360 JEP655359:JEP655360 IUT655359:IUT655360 IKX655359:IKX655360 IBB655359:IBB655360 HRF655359:HRF655360 HHJ655359:HHJ655360 GXN655359:GXN655360 GNR655359:GNR655360 GDV655359:GDV655360 FTZ655359:FTZ655360 FKD655359:FKD655360 FAH655359:FAH655360 EQL655359:EQL655360 EGP655359:EGP655360 DWT655359:DWT655360 DMX655359:DMX655360 DDB655359:DDB655360 CTF655359:CTF655360 CJJ655359:CJJ655360 BZN655359:BZN655360 BPR655359:BPR655360 BFV655359:BFV655360 AVZ655359:AVZ655360 AMD655359:AMD655360 ACH655359:ACH655360 SL655359:SL655360 IP655359:IP655360 WVB589823:WVB589824 WLF589823:WLF589824 WBJ589823:WBJ589824 VRN589823:VRN589824 VHR589823:VHR589824 UXV589823:UXV589824 UNZ589823:UNZ589824 UED589823:UED589824 TUH589823:TUH589824 TKL589823:TKL589824 TAP589823:TAP589824 SQT589823:SQT589824 SGX589823:SGX589824 RXB589823:RXB589824 RNF589823:RNF589824 RDJ589823:RDJ589824 QTN589823:QTN589824 QJR589823:QJR589824 PZV589823:PZV589824 PPZ589823:PPZ589824 PGD589823:PGD589824 OWH589823:OWH589824 OML589823:OML589824 OCP589823:OCP589824 NST589823:NST589824 NIX589823:NIX589824 MZB589823:MZB589824 MPF589823:MPF589824 MFJ589823:MFJ589824 LVN589823:LVN589824 LLR589823:LLR589824 LBV589823:LBV589824 KRZ589823:KRZ589824 KID589823:KID589824 JYH589823:JYH589824 JOL589823:JOL589824 JEP589823:JEP589824 IUT589823:IUT589824 IKX589823:IKX589824 IBB589823:IBB589824 HRF589823:HRF589824 HHJ589823:HHJ589824 GXN589823:GXN589824 GNR589823:GNR589824 GDV589823:GDV589824 FTZ589823:FTZ589824 FKD589823:FKD589824 FAH589823:FAH589824 EQL589823:EQL589824 EGP589823:EGP589824 DWT589823:DWT589824 DMX589823:DMX589824 DDB589823:DDB589824 CTF589823:CTF589824 CJJ589823:CJJ589824 BZN589823:BZN589824 BPR589823:BPR589824 BFV589823:BFV589824 AVZ589823:AVZ589824 AMD589823:AMD589824 ACH589823:ACH589824 SL589823:SL589824 IP589823:IP589824 WVB524287:WVB524288 WLF524287:WLF524288 WBJ524287:WBJ524288 VRN524287:VRN524288 VHR524287:VHR524288 UXV524287:UXV524288 UNZ524287:UNZ524288 UED524287:UED524288 TUH524287:TUH524288 TKL524287:TKL524288 TAP524287:TAP524288 SQT524287:SQT524288 SGX524287:SGX524288 RXB524287:RXB524288 RNF524287:RNF524288 RDJ524287:RDJ524288 QTN524287:QTN524288 QJR524287:QJR524288 PZV524287:PZV524288 PPZ524287:PPZ524288 PGD524287:PGD524288 OWH524287:OWH524288 OML524287:OML524288 OCP524287:OCP524288 NST524287:NST524288 NIX524287:NIX524288 MZB524287:MZB524288 MPF524287:MPF524288 MFJ524287:MFJ524288 LVN524287:LVN524288 LLR524287:LLR524288 LBV524287:LBV524288 KRZ524287:KRZ524288 KID524287:KID524288 JYH524287:JYH524288 JOL524287:JOL524288 JEP524287:JEP524288 IUT524287:IUT524288 IKX524287:IKX524288 IBB524287:IBB524288 HRF524287:HRF524288 HHJ524287:HHJ524288 GXN524287:GXN524288 GNR524287:GNR524288 GDV524287:GDV524288 FTZ524287:FTZ524288 FKD524287:FKD524288 FAH524287:FAH524288 EQL524287:EQL524288 EGP524287:EGP524288 DWT524287:DWT524288 DMX524287:DMX524288 DDB524287:DDB524288 CTF524287:CTF524288 CJJ524287:CJJ524288 BZN524287:BZN524288 BPR524287:BPR524288 BFV524287:BFV524288 AVZ524287:AVZ524288 AMD524287:AMD524288 ACH524287:ACH524288 SL524287:SL524288 IP524287:IP524288 WVB458751:WVB458752 WLF458751:WLF458752 WBJ458751:WBJ458752 VRN458751:VRN458752 VHR458751:VHR458752 UXV458751:UXV458752 UNZ458751:UNZ458752 UED458751:UED458752 TUH458751:TUH458752 TKL458751:TKL458752 TAP458751:TAP458752 SQT458751:SQT458752 SGX458751:SGX458752 RXB458751:RXB458752 RNF458751:RNF458752 RDJ458751:RDJ458752 QTN458751:QTN458752 QJR458751:QJR458752 PZV458751:PZV458752 PPZ458751:PPZ458752 PGD458751:PGD458752 OWH458751:OWH458752 OML458751:OML458752 OCP458751:OCP458752 NST458751:NST458752 NIX458751:NIX458752 MZB458751:MZB458752 MPF458751:MPF458752 MFJ458751:MFJ458752 LVN458751:LVN458752 LLR458751:LLR458752 LBV458751:LBV458752 KRZ458751:KRZ458752 KID458751:KID458752 JYH458751:JYH458752 JOL458751:JOL458752 JEP458751:JEP458752 IUT458751:IUT458752 IKX458751:IKX458752 IBB458751:IBB458752 HRF458751:HRF458752 HHJ458751:HHJ458752 GXN458751:GXN458752 GNR458751:GNR458752 GDV458751:GDV458752 FTZ458751:FTZ458752 FKD458751:FKD458752 FAH458751:FAH458752 EQL458751:EQL458752 EGP458751:EGP458752 DWT458751:DWT458752 DMX458751:DMX458752 DDB458751:DDB458752 CTF458751:CTF458752 CJJ458751:CJJ458752 BZN458751:BZN458752 BPR458751:BPR458752 BFV458751:BFV458752 AVZ458751:AVZ458752 AMD458751:AMD458752 ACH458751:ACH458752 SL458751:SL458752 IP458751:IP458752 WVB393215:WVB393216 WLF393215:WLF393216 WBJ393215:WBJ393216 VRN393215:VRN393216 VHR393215:VHR393216 UXV393215:UXV393216 UNZ393215:UNZ393216 UED393215:UED393216 TUH393215:TUH393216 TKL393215:TKL393216 TAP393215:TAP393216 SQT393215:SQT393216 SGX393215:SGX393216 RXB393215:RXB393216 RNF393215:RNF393216 RDJ393215:RDJ393216 QTN393215:QTN393216 QJR393215:QJR393216 PZV393215:PZV393216 PPZ393215:PPZ393216 PGD393215:PGD393216 OWH393215:OWH393216 OML393215:OML393216 OCP393215:OCP393216 NST393215:NST393216 NIX393215:NIX393216 MZB393215:MZB393216 MPF393215:MPF393216 MFJ393215:MFJ393216 LVN393215:LVN393216 LLR393215:LLR393216 LBV393215:LBV393216 KRZ393215:KRZ393216 KID393215:KID393216 JYH393215:JYH393216 JOL393215:JOL393216 JEP393215:JEP393216 IUT393215:IUT393216 IKX393215:IKX393216 IBB393215:IBB393216 HRF393215:HRF393216 HHJ393215:HHJ393216 GXN393215:GXN393216 GNR393215:GNR393216 GDV393215:GDV393216 FTZ393215:FTZ393216 FKD393215:FKD393216 FAH393215:FAH393216 EQL393215:EQL393216 EGP393215:EGP393216 DWT393215:DWT393216 DMX393215:DMX393216 DDB393215:DDB393216 CTF393215:CTF393216 CJJ393215:CJJ393216 BZN393215:BZN393216 BPR393215:BPR393216 BFV393215:BFV393216 AVZ393215:AVZ393216 AMD393215:AMD393216 ACH393215:ACH393216 SL393215:SL393216 IP393215:IP393216 WVB327679:WVB327680 WLF327679:WLF327680 WBJ327679:WBJ327680 VRN327679:VRN327680 VHR327679:VHR327680 UXV327679:UXV327680 UNZ327679:UNZ327680 UED327679:UED327680 TUH327679:TUH327680 TKL327679:TKL327680 TAP327679:TAP327680 SQT327679:SQT327680 SGX327679:SGX327680 RXB327679:RXB327680 RNF327679:RNF327680 RDJ327679:RDJ327680 QTN327679:QTN327680 QJR327679:QJR327680 PZV327679:PZV327680 PPZ327679:PPZ327680 PGD327679:PGD327680 OWH327679:OWH327680 OML327679:OML327680 OCP327679:OCP327680 NST327679:NST327680 NIX327679:NIX327680 MZB327679:MZB327680 MPF327679:MPF327680 MFJ327679:MFJ327680 LVN327679:LVN327680 LLR327679:LLR327680 LBV327679:LBV327680 KRZ327679:KRZ327680 KID327679:KID327680 JYH327679:JYH327680 JOL327679:JOL327680 JEP327679:JEP327680 IUT327679:IUT327680 IKX327679:IKX327680 IBB327679:IBB327680 HRF327679:HRF327680 HHJ327679:HHJ327680 GXN327679:GXN327680 GNR327679:GNR327680 GDV327679:GDV327680 FTZ327679:FTZ327680 FKD327679:FKD327680 FAH327679:FAH327680 EQL327679:EQL327680 EGP327679:EGP327680 DWT327679:DWT327680 DMX327679:DMX327680 DDB327679:DDB327680 CTF327679:CTF327680 CJJ327679:CJJ327680 BZN327679:BZN327680 BPR327679:BPR327680 BFV327679:BFV327680 AVZ327679:AVZ327680 AMD327679:AMD327680 ACH327679:ACH327680 SL327679:SL327680 IP327679:IP327680 WVB262143:WVB262144 WLF262143:WLF262144 WBJ262143:WBJ262144 VRN262143:VRN262144 VHR262143:VHR262144 UXV262143:UXV262144 UNZ262143:UNZ262144 UED262143:UED262144 TUH262143:TUH262144 TKL262143:TKL262144 TAP262143:TAP262144 SQT262143:SQT262144 SGX262143:SGX262144 RXB262143:RXB262144 RNF262143:RNF262144 RDJ262143:RDJ262144 QTN262143:QTN262144 QJR262143:QJR262144 PZV262143:PZV262144 PPZ262143:PPZ262144 PGD262143:PGD262144 OWH262143:OWH262144 OML262143:OML262144 OCP262143:OCP262144 NST262143:NST262144 NIX262143:NIX262144 MZB262143:MZB262144 MPF262143:MPF262144 MFJ262143:MFJ262144 LVN262143:LVN262144 LLR262143:LLR262144 LBV262143:LBV262144 KRZ262143:KRZ262144 KID262143:KID262144 JYH262143:JYH262144 JOL262143:JOL262144 JEP262143:JEP262144 IUT262143:IUT262144 IKX262143:IKX262144 IBB262143:IBB262144 HRF262143:HRF262144 HHJ262143:HHJ262144 GXN262143:GXN262144 GNR262143:GNR262144 GDV262143:GDV262144 FTZ262143:FTZ262144 FKD262143:FKD262144 FAH262143:FAH262144 EQL262143:EQL262144 EGP262143:EGP262144 DWT262143:DWT262144 DMX262143:DMX262144 DDB262143:DDB262144 CTF262143:CTF262144 CJJ262143:CJJ262144 BZN262143:BZN262144 BPR262143:BPR262144 BFV262143:BFV262144 AVZ262143:AVZ262144 AMD262143:AMD262144 ACH262143:ACH262144 SL262143:SL262144 IP262143:IP262144 WVB196607:WVB196608 WLF196607:WLF196608 WBJ196607:WBJ196608 VRN196607:VRN196608 VHR196607:VHR196608 UXV196607:UXV196608 UNZ196607:UNZ196608 UED196607:UED196608 TUH196607:TUH196608 TKL196607:TKL196608 TAP196607:TAP196608 SQT196607:SQT196608 SGX196607:SGX196608 RXB196607:RXB196608 RNF196607:RNF196608 RDJ196607:RDJ196608 QTN196607:QTN196608 QJR196607:QJR196608 PZV196607:PZV196608 PPZ196607:PPZ196608 PGD196607:PGD196608 OWH196607:OWH196608 OML196607:OML196608 OCP196607:OCP196608 NST196607:NST196608 NIX196607:NIX196608 MZB196607:MZB196608 MPF196607:MPF196608 MFJ196607:MFJ196608 LVN196607:LVN196608 LLR196607:LLR196608 LBV196607:LBV196608 KRZ196607:KRZ196608 KID196607:KID196608 JYH196607:JYH196608 JOL196607:JOL196608 JEP196607:JEP196608 IUT196607:IUT196608 IKX196607:IKX196608 IBB196607:IBB196608 HRF196607:HRF196608 HHJ196607:HHJ196608 GXN196607:GXN196608 GNR196607:GNR196608 GDV196607:GDV196608 FTZ196607:FTZ196608 FKD196607:FKD196608 FAH196607:FAH196608 EQL196607:EQL196608 EGP196607:EGP196608 DWT196607:DWT196608 DMX196607:DMX196608 DDB196607:DDB196608 CTF196607:CTF196608 CJJ196607:CJJ196608 BZN196607:BZN196608 BPR196607:BPR196608 BFV196607:BFV196608 AVZ196607:AVZ196608 AMD196607:AMD196608 ACH196607:ACH196608 SL196607:SL196608 IP196607:IP196608 WVB131071:WVB131072 WLF131071:WLF131072 WBJ131071:WBJ131072 VRN131071:VRN131072 VHR131071:VHR131072 UXV131071:UXV131072 UNZ131071:UNZ131072 UED131071:UED131072 TUH131071:TUH131072 TKL131071:TKL131072 TAP131071:TAP131072 SQT131071:SQT131072 SGX131071:SGX131072 RXB131071:RXB131072 RNF131071:RNF131072 RDJ131071:RDJ131072 QTN131071:QTN131072 QJR131071:QJR131072 PZV131071:PZV131072 PPZ131071:PPZ131072 PGD131071:PGD131072 OWH131071:OWH131072 OML131071:OML131072 OCP131071:OCP131072 NST131071:NST131072 NIX131071:NIX131072 MZB131071:MZB131072 MPF131071:MPF131072 MFJ131071:MFJ131072 LVN131071:LVN131072 LLR131071:LLR131072 LBV131071:LBV131072 KRZ131071:KRZ131072 KID131071:KID131072 JYH131071:JYH131072 JOL131071:JOL131072 JEP131071:JEP131072 IUT131071:IUT131072 IKX131071:IKX131072 IBB131071:IBB131072 HRF131071:HRF131072 HHJ131071:HHJ131072 GXN131071:GXN131072 GNR131071:GNR131072 GDV131071:GDV131072 FTZ131071:FTZ131072 FKD131071:FKD131072 FAH131071:FAH131072 EQL131071:EQL131072 EGP131071:EGP131072 DWT131071:DWT131072 DMX131071:DMX131072 DDB131071:DDB131072 CTF131071:CTF131072 CJJ131071:CJJ131072 BZN131071:BZN131072 BPR131071:BPR131072 BFV131071:BFV131072 AVZ131071:AVZ131072 AMD131071:AMD131072 ACH131071:ACH131072 SL131071:SL131072 IP131071:IP131072 WVB65535:WVB65536 WLF65535:WLF65536 WBJ65535:WBJ65536 VRN65535:VRN65536 VHR65535:VHR65536 UXV65535:UXV65536 UNZ65535:UNZ65536 UED65535:UED65536 TUH65535:TUH65536 TKL65535:TKL65536 TAP65535:TAP65536 SQT65535:SQT65536 SGX65535:SGX65536 RXB65535:RXB65536 RNF65535:RNF65536 RDJ65535:RDJ65536 QTN65535:QTN65536 QJR65535:QJR65536 PZV65535:PZV65536 PPZ65535:PPZ65536 PGD65535:PGD65536 OWH65535:OWH65536 OML65535:OML65536 OCP65535:OCP65536 NST65535:NST65536 NIX65535:NIX65536 MZB65535:MZB65536 MPF65535:MPF65536 MFJ65535:MFJ65536 LVN65535:LVN65536 LLR65535:LLR65536 LBV65535:LBV65536 KRZ65535:KRZ65536 KID65535:KID65536 JYH65535:JYH65536 JOL65535:JOL65536 JEP65535:JEP65536 IUT65535:IUT65536 IKX65535:IKX65536 IBB65535:IBB65536 HRF65535:HRF65536 HHJ65535:HHJ65536 GXN65535:GXN65536 GNR65535:GNR65536 GDV65535:GDV65536 FTZ65535:FTZ65536 FKD65535:FKD65536 FAH65535:FAH65536 EQL65535:EQL65536 EGP65535:EGP65536 DWT65535:DWT65536 DMX65535:DMX65536 DDB65535:DDB65536 CTF65535:CTF65536 CJJ65535:CJJ65536 BZN65535:BZN65536 BPR65535:BPR65536 BFV65535:BFV65536 AVZ65535:AVZ65536 AMD65535:AMD65536 ACH65535:ACH65536 F7:F8" xr:uid="{54221E4E-38D4-4074-A9F1-E260910A8E58}">
      <formula1>"●"</formula1>
    </dataValidation>
    <dataValidation type="list" allowBlank="1" showInputMessage="1" showErrorMessage="1" sqref="D16:D25" xr:uid="{984BFC77-5FD0-4B88-9020-49F7717EC885}">
      <formula1>"男,女"</formula1>
    </dataValidation>
    <dataValidation imeMode="hiragana" allowBlank="1" showInputMessage="1" showErrorMessage="1" sqref="C26:L26 I16:I25 G16:G25 E16:E25 B16:B25 C22:C25 C17:C20" xr:uid="{4397E5F5-15A7-45D6-9A43-F0BAEC8F3234}"/>
    <dataValidation imeMode="off" allowBlank="1" showInputMessage="1" showErrorMessage="1" sqref="E27:G27 J27:L27" xr:uid="{4BB16F1A-3C86-45C0-8003-87007E49634F}"/>
    <dataValidation type="list" allowBlank="1" showInputMessage="1" showErrorMessage="1" sqref="L16:L25" xr:uid="{6F1C0CE8-3AE0-437B-83C5-2C02986DE62C}">
      <formula1>"する,しない"</formula1>
    </dataValidation>
  </dataValidations>
  <pageMargins left="0.78740157480314965" right="0.78740157480314965" top="0.55118110236220474" bottom="0.55118110236220474" header="0.31496062992125984" footer="0.31496062992125984"/>
  <pageSetup paperSize="9" scale="98" orientation="portrait"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J99"/>
  <sheetViews>
    <sheetView showGridLines="0" view="pageBreakPreview" zoomScaleNormal="100" zoomScaleSheetLayoutView="100" workbookViewId="0">
      <selection activeCell="G27" sqref="G27:H27"/>
    </sheetView>
  </sheetViews>
  <sheetFormatPr defaultRowHeight="13.2" x14ac:dyDescent="0.2"/>
  <cols>
    <col min="2" max="3" width="8.77734375" customWidth="1"/>
    <col min="4" max="10" width="9.77734375" customWidth="1"/>
    <col min="11" max="11" width="5.109375" customWidth="1"/>
  </cols>
  <sheetData>
    <row r="1" spans="2:10" ht="93.75" customHeight="1" x14ac:dyDescent="0.2">
      <c r="B1" s="296"/>
      <c r="C1" s="296"/>
      <c r="D1" s="296"/>
      <c r="E1" s="296"/>
      <c r="F1" s="296"/>
      <c r="G1" s="296"/>
      <c r="H1" s="296"/>
      <c r="I1" s="296"/>
      <c r="J1" s="296"/>
    </row>
    <row r="2" spans="2:10" ht="13.5" hidden="1" customHeight="1" x14ac:dyDescent="0.2">
      <c r="B2" s="49"/>
      <c r="C2" s="49"/>
      <c r="D2" s="280" t="s">
        <v>117</v>
      </c>
      <c r="E2" s="52" t="s">
        <v>164</v>
      </c>
      <c r="F2" s="935" t="s">
        <v>165</v>
      </c>
      <c r="G2" s="936"/>
      <c r="H2" s="937"/>
      <c r="I2" s="52" t="s">
        <v>119</v>
      </c>
      <c r="J2" s="280" t="s">
        <v>120</v>
      </c>
    </row>
    <row r="3" spans="2:10" ht="35.25" hidden="1" customHeight="1" x14ac:dyDescent="0.2">
      <c r="B3" s="362"/>
      <c r="C3" s="49"/>
      <c r="D3" s="53"/>
      <c r="E3" s="53"/>
      <c r="F3" s="935"/>
      <c r="G3" s="936"/>
      <c r="H3" s="937"/>
      <c r="I3" s="53"/>
      <c r="J3" s="283" t="s">
        <v>121</v>
      </c>
    </row>
    <row r="4" spans="2:10" ht="6" customHeight="1" x14ac:dyDescent="0.2">
      <c r="B4" s="49"/>
      <c r="C4" s="49"/>
      <c r="D4" s="49"/>
      <c r="E4" s="49"/>
      <c r="F4" s="49"/>
      <c r="G4" s="49"/>
      <c r="H4" s="49"/>
      <c r="I4" s="49"/>
      <c r="J4" s="49"/>
    </row>
    <row r="5" spans="2:10" ht="13.5" customHeight="1" x14ac:dyDescent="0.2">
      <c r="H5" s="759" t="s">
        <v>3</v>
      </c>
      <c r="I5" s="763"/>
      <c r="J5" s="251" t="s">
        <v>400</v>
      </c>
    </row>
    <row r="6" spans="2:10" ht="30.75" customHeight="1" x14ac:dyDescent="0.2">
      <c r="B6" s="462" t="s">
        <v>167</v>
      </c>
      <c r="C6" s="462"/>
      <c r="D6" s="462"/>
      <c r="E6" s="462"/>
      <c r="F6" s="359"/>
      <c r="H6" s="955"/>
      <c r="I6" s="956"/>
      <c r="J6" s="340" t="s">
        <v>121</v>
      </c>
    </row>
    <row r="7" spans="2:10" ht="6.75" customHeight="1" x14ac:dyDescent="0.2"/>
    <row r="8" spans="2:10" ht="36.75" customHeight="1" x14ac:dyDescent="0.2">
      <c r="B8" s="959" t="s">
        <v>168</v>
      </c>
      <c r="C8" s="959"/>
      <c r="D8" s="959"/>
      <c r="E8" s="959"/>
      <c r="F8" s="959"/>
      <c r="G8" s="959"/>
      <c r="H8" s="959"/>
      <c r="I8" s="959"/>
      <c r="J8" s="959"/>
    </row>
    <row r="9" spans="2:10" ht="18" customHeight="1" x14ac:dyDescent="0.2">
      <c r="B9" s="960" t="s">
        <v>169</v>
      </c>
      <c r="C9" s="960"/>
      <c r="D9" s="960"/>
      <c r="E9" s="960"/>
      <c r="F9" s="960"/>
      <c r="G9" s="960"/>
      <c r="H9" s="960"/>
      <c r="I9" s="960"/>
      <c r="J9" s="960"/>
    </row>
    <row r="10" spans="2:10" ht="22.5" customHeight="1" x14ac:dyDescent="0.2">
      <c r="B10" s="970" t="s">
        <v>80</v>
      </c>
      <c r="C10" s="971"/>
      <c r="D10" s="945">
        <f>使用申請書!$T$8</f>
        <v>0</v>
      </c>
      <c r="E10" s="945"/>
      <c r="F10" s="945"/>
      <c r="G10" s="946"/>
      <c r="H10" s="284" t="s">
        <v>170</v>
      </c>
      <c r="I10" s="997">
        <f>使用申請書!$E$35</f>
        <v>0</v>
      </c>
      <c r="J10" s="998"/>
    </row>
    <row r="11" spans="2:10" ht="22.5" customHeight="1" x14ac:dyDescent="0.2">
      <c r="B11" s="947" t="s">
        <v>171</v>
      </c>
      <c r="C11" s="948"/>
      <c r="D11" s="1010">
        <f>使用申請書!$B$17</f>
        <v>0</v>
      </c>
      <c r="E11" s="1011"/>
      <c r="F11" s="1011"/>
      <c r="G11" s="584" t="s">
        <v>490</v>
      </c>
      <c r="H11" s="1011">
        <f>使用申請書!$U$17</f>
        <v>0</v>
      </c>
      <c r="I11" s="1011"/>
      <c r="J11" s="1012"/>
    </row>
    <row r="12" spans="2:10" ht="3" customHeight="1" x14ac:dyDescent="0.2">
      <c r="B12" s="281"/>
      <c r="C12" s="281"/>
      <c r="D12" s="282"/>
      <c r="E12" s="282"/>
      <c r="F12" s="282"/>
      <c r="G12" s="282"/>
      <c r="H12" s="282"/>
      <c r="I12" s="282"/>
      <c r="J12" s="282"/>
    </row>
    <row r="13" spans="2:10" ht="15.75" customHeight="1" x14ac:dyDescent="0.2">
      <c r="B13" s="949" t="s">
        <v>172</v>
      </c>
      <c r="C13" s="950"/>
      <c r="D13" s="963"/>
      <c r="E13" s="964"/>
      <c r="F13" s="965"/>
      <c r="G13" s="961" t="s">
        <v>393</v>
      </c>
      <c r="H13" s="961"/>
      <c r="I13" s="951" t="s">
        <v>173</v>
      </c>
      <c r="J13" s="953"/>
    </row>
    <row r="14" spans="2:10" ht="28.5" customHeight="1" x14ac:dyDescent="0.2">
      <c r="B14" s="957" t="s">
        <v>174</v>
      </c>
      <c r="C14" s="958"/>
      <c r="D14" s="1007"/>
      <c r="E14" s="1008"/>
      <c r="F14" s="1009"/>
      <c r="G14" s="962"/>
      <c r="H14" s="962"/>
      <c r="I14" s="952"/>
      <c r="J14" s="954"/>
    </row>
    <row r="15" spans="2:10" ht="28.5" customHeight="1" x14ac:dyDescent="0.2">
      <c r="B15" s="999" t="s">
        <v>176</v>
      </c>
      <c r="C15" s="1000"/>
      <c r="D15" s="1001"/>
      <c r="E15" s="1002"/>
      <c r="F15" s="1002"/>
      <c r="G15" s="1002"/>
      <c r="H15" s="1002"/>
      <c r="I15" s="1002"/>
      <c r="J15" s="1003"/>
    </row>
    <row r="16" spans="2:10" ht="28.5" customHeight="1" x14ac:dyDescent="0.2">
      <c r="B16" s="966" t="s">
        <v>177</v>
      </c>
      <c r="C16" s="967"/>
      <c r="D16" s="987" t="s">
        <v>178</v>
      </c>
      <c r="E16" s="988"/>
      <c r="F16" s="988"/>
      <c r="G16" s="988"/>
      <c r="H16" s="989" t="s">
        <v>179</v>
      </c>
      <c r="I16" s="988"/>
      <c r="J16" s="990"/>
    </row>
    <row r="17" spans="1:10" ht="28.5" customHeight="1" x14ac:dyDescent="0.2">
      <c r="B17" s="968"/>
      <c r="C17" s="969"/>
      <c r="D17" s="991" t="s">
        <v>180</v>
      </c>
      <c r="E17" s="992"/>
      <c r="F17" s="992"/>
      <c r="G17" s="992"/>
      <c r="H17" s="992" t="s">
        <v>179</v>
      </c>
      <c r="I17" s="992"/>
      <c r="J17" s="993"/>
    </row>
    <row r="18" spans="1:10" ht="7.5" customHeight="1" x14ac:dyDescent="0.2">
      <c r="B18" s="1005"/>
      <c r="C18" s="1006"/>
      <c r="D18" s="1006"/>
      <c r="E18" s="1006"/>
      <c r="F18" s="1006"/>
      <c r="G18" s="1006"/>
      <c r="H18" s="1006"/>
      <c r="I18" s="1006"/>
      <c r="J18" s="1006"/>
    </row>
    <row r="19" spans="1:10" ht="19.5" customHeight="1" thickBot="1" x14ac:dyDescent="0.25">
      <c r="B19" s="994" t="s">
        <v>399</v>
      </c>
      <c r="C19" s="995"/>
      <c r="D19" s="995"/>
      <c r="E19" s="995"/>
      <c r="F19" s="995"/>
      <c r="G19" s="995"/>
      <c r="H19" s="995"/>
      <c r="I19" s="995"/>
      <c r="J19" s="995"/>
    </row>
    <row r="20" spans="1:10" ht="26.25" customHeight="1" thickTop="1" thickBot="1" x14ac:dyDescent="0.25">
      <c r="B20" s="452" t="s">
        <v>184</v>
      </c>
      <c r="C20" s="941" t="s">
        <v>394</v>
      </c>
      <c r="D20" s="942"/>
      <c r="E20" s="942"/>
      <c r="F20" s="942"/>
      <c r="G20" s="942"/>
      <c r="H20" s="942"/>
      <c r="I20" s="942"/>
      <c r="J20" s="943"/>
    </row>
    <row r="21" spans="1:10" ht="18" customHeight="1" thickTop="1" x14ac:dyDescent="0.2">
      <c r="B21" s="320" t="s">
        <v>186</v>
      </c>
    </row>
    <row r="22" spans="1:10" ht="17.25" customHeight="1" x14ac:dyDescent="0.2">
      <c r="B22" s="944" t="s">
        <v>187</v>
      </c>
      <c r="C22" s="763"/>
      <c r="D22" s="747" t="s">
        <v>188</v>
      </c>
      <c r="E22" s="747"/>
      <c r="F22" s="747"/>
      <c r="G22" s="747" t="s">
        <v>189</v>
      </c>
      <c r="H22" s="747"/>
      <c r="I22" s="747" t="s">
        <v>190</v>
      </c>
      <c r="J22" s="747"/>
    </row>
    <row r="23" spans="1:10" ht="25.5" customHeight="1" x14ac:dyDescent="0.2">
      <c r="B23" s="938" t="s">
        <v>405</v>
      </c>
      <c r="C23" s="938"/>
      <c r="D23" s="939" t="s">
        <v>192</v>
      </c>
      <c r="E23" s="939"/>
      <c r="F23" s="939"/>
      <c r="G23" s="940" t="s">
        <v>193</v>
      </c>
      <c r="H23" s="940"/>
      <c r="I23" s="940" t="s">
        <v>395</v>
      </c>
      <c r="J23" s="940"/>
    </row>
    <row r="24" spans="1:10" ht="25.5" customHeight="1" x14ac:dyDescent="0.2">
      <c r="B24" s="938" t="s">
        <v>392</v>
      </c>
      <c r="C24" s="938"/>
      <c r="D24" s="939" t="s">
        <v>398</v>
      </c>
      <c r="E24" s="939"/>
      <c r="F24" s="939"/>
      <c r="G24" s="940" t="s">
        <v>194</v>
      </c>
      <c r="H24" s="940"/>
      <c r="I24" s="940" t="s">
        <v>396</v>
      </c>
      <c r="J24" s="940"/>
    </row>
    <row r="25" spans="1:10" ht="7.5" customHeight="1" thickBot="1" x14ac:dyDescent="0.25">
      <c r="B25" s="38"/>
      <c r="C25" s="39"/>
      <c r="D25" s="39"/>
      <c r="E25" s="39"/>
      <c r="F25" s="39"/>
      <c r="G25" s="39"/>
      <c r="H25" s="39"/>
      <c r="I25" s="39"/>
      <c r="J25" s="39"/>
    </row>
    <row r="26" spans="1:10" ht="15" customHeight="1" x14ac:dyDescent="0.2">
      <c r="B26" s="985" t="s">
        <v>187</v>
      </c>
      <c r="C26" s="986"/>
      <c r="D26" s="996" t="s">
        <v>188</v>
      </c>
      <c r="E26" s="986"/>
      <c r="F26" s="986"/>
      <c r="G26" s="986" t="s">
        <v>189</v>
      </c>
      <c r="H26" s="986"/>
      <c r="I26" s="986" t="s">
        <v>190</v>
      </c>
      <c r="J26" s="1004"/>
    </row>
    <row r="27" spans="1:10" ht="44.25" customHeight="1" x14ac:dyDescent="0.2">
      <c r="A27" s="607"/>
      <c r="B27" s="979"/>
      <c r="C27" s="980"/>
      <c r="D27" s="981"/>
      <c r="E27" s="982"/>
      <c r="F27" s="982"/>
      <c r="G27" s="983"/>
      <c r="H27" s="983"/>
      <c r="I27" s="983"/>
      <c r="J27" s="984"/>
    </row>
    <row r="28" spans="1:10" ht="44.25" customHeight="1" x14ac:dyDescent="0.2">
      <c r="A28" s="570"/>
      <c r="B28" s="977"/>
      <c r="C28" s="978"/>
      <c r="D28" s="973"/>
      <c r="E28" s="974"/>
      <c r="F28" s="974"/>
      <c r="G28" s="975"/>
      <c r="H28" s="975"/>
      <c r="I28" s="975"/>
      <c r="J28" s="976"/>
    </row>
    <row r="29" spans="1:10" ht="44.25" customHeight="1" x14ac:dyDescent="0.2">
      <c r="A29" s="570"/>
      <c r="B29" s="972"/>
      <c r="C29" s="973"/>
      <c r="D29" s="973"/>
      <c r="E29" s="974"/>
      <c r="F29" s="974"/>
      <c r="G29" s="975"/>
      <c r="H29" s="975"/>
      <c r="I29" s="975"/>
      <c r="J29" s="976"/>
    </row>
    <row r="30" spans="1:10" ht="44.25" customHeight="1" thickBot="1" x14ac:dyDescent="0.25">
      <c r="A30" s="570"/>
      <c r="B30" s="1020"/>
      <c r="C30" s="1021"/>
      <c r="D30" s="1022"/>
      <c r="E30" s="1023"/>
      <c r="F30" s="1023"/>
      <c r="G30" s="1013"/>
      <c r="H30" s="1013"/>
      <c r="I30" s="1013"/>
      <c r="J30" s="1014"/>
    </row>
    <row r="31" spans="1:10" ht="6" customHeight="1" x14ac:dyDescent="0.2">
      <c r="B31" s="507"/>
      <c r="C31" s="507"/>
      <c r="D31" s="508"/>
      <c r="E31" s="508"/>
      <c r="F31" s="508"/>
      <c r="G31" s="509"/>
      <c r="H31" s="509"/>
      <c r="I31" s="509"/>
      <c r="J31" s="509"/>
    </row>
    <row r="32" spans="1:10" ht="68.25" customHeight="1" thickBot="1" x14ac:dyDescent="0.25">
      <c r="B32" s="1019" t="s">
        <v>435</v>
      </c>
      <c r="C32" s="1019"/>
      <c r="D32" s="1019"/>
      <c r="E32" s="1019"/>
      <c r="F32" s="1019"/>
      <c r="G32" s="1019"/>
      <c r="H32" s="1019"/>
      <c r="I32" s="1019"/>
      <c r="J32" s="1019"/>
    </row>
    <row r="33" spans="2:10" ht="24.9" customHeight="1" x14ac:dyDescent="0.2">
      <c r="B33" s="291" t="s">
        <v>215</v>
      </c>
      <c r="C33" s="292"/>
      <c r="D33" s="294" t="s">
        <v>216</v>
      </c>
      <c r="E33" s="292"/>
      <c r="F33" s="292"/>
      <c r="G33" s="292"/>
      <c r="H33" s="292"/>
      <c r="I33" s="292"/>
      <c r="J33" s="292"/>
    </row>
    <row r="34" spans="2:10" ht="60" customHeight="1" x14ac:dyDescent="0.2">
      <c r="B34" s="1015" t="s">
        <v>236</v>
      </c>
      <c r="C34" s="286" t="s">
        <v>217</v>
      </c>
      <c r="D34" s="1017" t="s">
        <v>397</v>
      </c>
      <c r="E34" s="1018"/>
      <c r="F34" s="1018"/>
      <c r="G34" s="1018"/>
      <c r="H34" s="1018"/>
      <c r="I34" s="1018"/>
      <c r="J34" s="287" t="s">
        <v>219</v>
      </c>
    </row>
    <row r="35" spans="2:10" ht="60" customHeight="1" x14ac:dyDescent="0.2">
      <c r="B35" s="1016"/>
      <c r="C35" s="286" t="s">
        <v>220</v>
      </c>
      <c r="D35" s="1018"/>
      <c r="E35" s="1018"/>
      <c r="F35" s="1018"/>
      <c r="G35" s="1018"/>
      <c r="H35" s="1018"/>
      <c r="I35" s="1018"/>
      <c r="J35" s="288"/>
    </row>
    <row r="36" spans="2:10" ht="6.75" customHeight="1" x14ac:dyDescent="0.2">
      <c r="B36" s="289"/>
      <c r="C36" s="289"/>
      <c r="D36" s="289"/>
      <c r="E36" s="289"/>
      <c r="F36" s="289"/>
      <c r="G36" s="289"/>
      <c r="H36" s="289"/>
      <c r="I36" s="289"/>
      <c r="J36" s="289"/>
    </row>
    <row r="37" spans="2:10" ht="20.25" customHeight="1" x14ac:dyDescent="0.2">
      <c r="B37" s="1015" t="s">
        <v>221</v>
      </c>
      <c r="C37" s="759" t="s">
        <v>222</v>
      </c>
      <c r="D37" s="760"/>
      <c r="E37" s="760"/>
      <c r="F37" s="760"/>
      <c r="G37" s="763"/>
      <c r="H37" s="251" t="s">
        <v>223</v>
      </c>
      <c r="I37" s="251" t="s">
        <v>224</v>
      </c>
      <c r="J37" s="251" t="s">
        <v>225</v>
      </c>
    </row>
    <row r="38" spans="2:10" ht="36" customHeight="1" x14ac:dyDescent="0.2">
      <c r="B38" s="1015"/>
      <c r="C38" s="1024"/>
      <c r="D38" s="1025"/>
      <c r="E38" s="1025"/>
      <c r="F38" s="1025"/>
      <c r="G38" s="1026"/>
      <c r="H38" s="290"/>
      <c r="I38" s="290"/>
      <c r="J38" s="290"/>
    </row>
    <row r="39" spans="2:10" ht="6" customHeight="1" x14ac:dyDescent="0.2">
      <c r="B39" s="49"/>
      <c r="C39" s="49"/>
      <c r="D39" s="49"/>
      <c r="E39" s="49"/>
      <c r="F39" s="49"/>
      <c r="G39" s="49"/>
      <c r="H39" s="49"/>
      <c r="I39" s="49"/>
      <c r="J39" s="49"/>
    </row>
    <row r="40" spans="2:10" ht="7.5" customHeight="1" x14ac:dyDescent="0.2">
      <c r="B40" s="1027"/>
      <c r="C40" s="1028"/>
      <c r="D40" s="1028"/>
      <c r="E40" s="1028"/>
      <c r="F40" s="1028"/>
      <c r="G40" s="1028"/>
      <c r="H40" s="1028"/>
      <c r="I40" s="1028"/>
      <c r="J40" s="1028"/>
    </row>
    <row r="41" spans="2:10" ht="19.5" customHeight="1" x14ac:dyDescent="0.2">
      <c r="B41" s="1029"/>
      <c r="C41" s="1030"/>
      <c r="D41" s="1030"/>
      <c r="E41" s="1030"/>
      <c r="F41" s="1030"/>
      <c r="G41" s="1030"/>
      <c r="H41" s="1030"/>
      <c r="I41" s="1030"/>
      <c r="J41" s="1030"/>
    </row>
    <row r="42" spans="2:10" ht="26.25" customHeight="1" x14ac:dyDescent="0.2">
      <c r="B42" s="593"/>
      <c r="C42" s="1031"/>
      <c r="D42" s="1032"/>
      <c r="E42" s="1032"/>
      <c r="F42" s="1032"/>
      <c r="G42" s="1032"/>
      <c r="H42" s="1032"/>
      <c r="I42" s="1032"/>
      <c r="J42" s="1032"/>
    </row>
    <row r="43" spans="2:10" ht="18" customHeight="1" x14ac:dyDescent="0.2">
      <c r="B43" s="594"/>
      <c r="C43" s="570"/>
      <c r="D43" s="570"/>
      <c r="E43" s="570"/>
      <c r="F43" s="570"/>
      <c r="G43" s="570"/>
      <c r="H43" s="570"/>
      <c r="I43" s="570"/>
      <c r="J43" s="570"/>
    </row>
    <row r="44" spans="2:10" ht="17.25" customHeight="1" x14ac:dyDescent="0.2">
      <c r="B44" s="1033"/>
      <c r="C44" s="1034"/>
      <c r="D44" s="1034"/>
      <c r="E44" s="1034"/>
      <c r="F44" s="1034"/>
      <c r="G44" s="1034"/>
      <c r="H44" s="1034"/>
      <c r="I44" s="1034"/>
      <c r="J44" s="1034"/>
    </row>
    <row r="45" spans="2:10" ht="25.5" customHeight="1" x14ac:dyDescent="0.2">
      <c r="B45" s="1040"/>
      <c r="C45" s="1040"/>
      <c r="D45" s="1041"/>
      <c r="E45" s="1041"/>
      <c r="F45" s="1041"/>
      <c r="G45" s="1042"/>
      <c r="H45" s="1042"/>
      <c r="I45" s="1042"/>
      <c r="J45" s="1042"/>
    </row>
    <row r="46" spans="2:10" ht="25.5" customHeight="1" x14ac:dyDescent="0.2">
      <c r="B46" s="1040"/>
      <c r="C46" s="1040"/>
      <c r="D46" s="1041"/>
      <c r="E46" s="1041"/>
      <c r="F46" s="1041"/>
      <c r="G46" s="1042"/>
      <c r="H46" s="1042"/>
      <c r="I46" s="1042"/>
      <c r="J46" s="1042"/>
    </row>
    <row r="47" spans="2:10" ht="7.5" customHeight="1" x14ac:dyDescent="0.2">
      <c r="B47" s="595"/>
      <c r="C47" s="596"/>
      <c r="D47" s="596"/>
      <c r="E47" s="596"/>
      <c r="F47" s="596"/>
      <c r="G47" s="596"/>
      <c r="H47" s="596"/>
      <c r="I47" s="596"/>
      <c r="J47" s="596"/>
    </row>
    <row r="48" spans="2:10" ht="15" customHeight="1" x14ac:dyDescent="0.2">
      <c r="B48" s="1035"/>
      <c r="C48" s="1036"/>
      <c r="D48" s="1036"/>
      <c r="E48" s="1036"/>
      <c r="F48" s="1036"/>
      <c r="G48" s="1036"/>
      <c r="H48" s="1036"/>
      <c r="I48" s="1036"/>
      <c r="J48" s="1036"/>
    </row>
    <row r="49" spans="2:10" ht="44.25" customHeight="1" x14ac:dyDescent="0.2">
      <c r="B49" s="1037"/>
      <c r="C49" s="1037"/>
      <c r="D49" s="1038"/>
      <c r="E49" s="1038"/>
      <c r="F49" s="1038"/>
      <c r="G49" s="1039"/>
      <c r="H49" s="1039"/>
      <c r="I49" s="1039"/>
      <c r="J49" s="1039"/>
    </row>
    <row r="50" spans="2:10" ht="44.25" customHeight="1" x14ac:dyDescent="0.2">
      <c r="B50" s="1037"/>
      <c r="C50" s="1037"/>
      <c r="D50" s="1038"/>
      <c r="E50" s="1038"/>
      <c r="F50" s="1038"/>
      <c r="G50" s="1039"/>
      <c r="H50" s="1039"/>
      <c r="I50" s="1039"/>
      <c r="J50" s="1039"/>
    </row>
    <row r="51" spans="2:10" ht="44.25" customHeight="1" x14ac:dyDescent="0.2">
      <c r="B51" s="1037"/>
      <c r="C51" s="1037"/>
      <c r="D51" s="1038"/>
      <c r="E51" s="1038"/>
      <c r="F51" s="1038"/>
      <c r="G51" s="1039"/>
      <c r="H51" s="1039"/>
      <c r="I51" s="1039"/>
      <c r="J51" s="1039"/>
    </row>
    <row r="52" spans="2:10" ht="44.25" customHeight="1" x14ac:dyDescent="0.2">
      <c r="B52" s="1037"/>
      <c r="C52" s="1037"/>
      <c r="D52" s="1038"/>
      <c r="E52" s="1038"/>
      <c r="F52" s="1038"/>
      <c r="G52" s="1039"/>
      <c r="H52" s="1039"/>
      <c r="I52" s="1039"/>
      <c r="J52" s="1039"/>
    </row>
    <row r="53" spans="2:10" ht="6" customHeight="1" x14ac:dyDescent="0.2">
      <c r="B53" s="507"/>
      <c r="C53" s="507"/>
      <c r="D53" s="585"/>
      <c r="E53" s="585"/>
      <c r="F53" s="585"/>
      <c r="G53" s="509"/>
      <c r="H53" s="509"/>
      <c r="I53" s="509"/>
      <c r="J53" s="509"/>
    </row>
    <row r="54" spans="2:10" ht="68.25" customHeight="1" x14ac:dyDescent="0.2">
      <c r="B54" s="1043"/>
      <c r="C54" s="1043"/>
      <c r="D54" s="1043"/>
      <c r="E54" s="1043"/>
      <c r="F54" s="1043"/>
      <c r="G54" s="1043"/>
      <c r="H54" s="1043"/>
      <c r="I54" s="1043"/>
      <c r="J54" s="1043"/>
    </row>
    <row r="55" spans="2:10" ht="24.9" customHeight="1" x14ac:dyDescent="0.2">
      <c r="B55" s="597"/>
      <c r="C55" s="598"/>
      <c r="D55" s="599"/>
      <c r="E55" s="598"/>
      <c r="F55" s="598"/>
      <c r="G55" s="598"/>
      <c r="H55" s="598"/>
      <c r="I55" s="598"/>
      <c r="J55" s="598"/>
    </row>
    <row r="56" spans="2:10" ht="60" customHeight="1" x14ac:dyDescent="0.2">
      <c r="B56" s="1051"/>
      <c r="C56" s="600"/>
      <c r="D56" s="1053"/>
      <c r="E56" s="1054"/>
      <c r="F56" s="1054"/>
      <c r="G56" s="1054"/>
      <c r="H56" s="1054"/>
      <c r="I56" s="1054"/>
      <c r="J56" s="601"/>
    </row>
    <row r="57" spans="2:10" ht="60" customHeight="1" x14ac:dyDescent="0.2">
      <c r="B57" s="1052"/>
      <c r="C57" s="600"/>
      <c r="D57" s="1054"/>
      <c r="E57" s="1054"/>
      <c r="F57" s="1054"/>
      <c r="G57" s="1054"/>
      <c r="H57" s="1054"/>
      <c r="I57" s="1054"/>
      <c r="J57" s="602"/>
    </row>
    <row r="58" spans="2:10" ht="6.75" customHeight="1" x14ac:dyDescent="0.2">
      <c r="B58" s="602"/>
      <c r="C58" s="602"/>
      <c r="D58" s="602"/>
      <c r="E58" s="602"/>
      <c r="F58" s="602"/>
      <c r="G58" s="602"/>
      <c r="H58" s="602"/>
      <c r="I58" s="602"/>
      <c r="J58" s="602"/>
    </row>
    <row r="59" spans="2:10" ht="20.25" customHeight="1" x14ac:dyDescent="0.2">
      <c r="B59" s="1051"/>
      <c r="C59" s="1034"/>
      <c r="D59" s="1034"/>
      <c r="E59" s="1034"/>
      <c r="F59" s="1034"/>
      <c r="G59" s="1034"/>
      <c r="H59" s="586"/>
      <c r="I59" s="586"/>
      <c r="J59" s="586"/>
    </row>
    <row r="60" spans="2:10" ht="36" customHeight="1" x14ac:dyDescent="0.2">
      <c r="B60" s="1051"/>
      <c r="C60" s="1055"/>
      <c r="D60" s="1055"/>
      <c r="E60" s="1055"/>
      <c r="F60" s="1055"/>
      <c r="G60" s="1055"/>
      <c r="H60" s="603"/>
      <c r="I60" s="603"/>
      <c r="J60" s="603"/>
    </row>
    <row r="61" spans="2:10" ht="6" customHeight="1" x14ac:dyDescent="0.2">
      <c r="B61" s="604"/>
      <c r="C61" s="604"/>
      <c r="D61" s="604"/>
      <c r="E61" s="604"/>
      <c r="F61" s="604"/>
      <c r="G61" s="604"/>
      <c r="H61" s="604"/>
      <c r="I61" s="604"/>
      <c r="J61" s="604"/>
    </row>
    <row r="62" spans="2:10" ht="13.5" customHeight="1" x14ac:dyDescent="0.2">
      <c r="B62" s="570"/>
      <c r="C62" s="570"/>
      <c r="D62" s="570"/>
      <c r="E62" s="570"/>
      <c r="F62" s="570"/>
      <c r="G62" s="570"/>
      <c r="H62" s="1034"/>
      <c r="I62" s="1034"/>
      <c r="J62" s="586"/>
    </row>
    <row r="63" spans="2:10" ht="30.75" customHeight="1" x14ac:dyDescent="0.2">
      <c r="B63" s="587"/>
      <c r="C63" s="587"/>
      <c r="D63" s="587"/>
      <c r="E63" s="587"/>
      <c r="F63" s="588"/>
      <c r="G63" s="570"/>
      <c r="H63" s="1044"/>
      <c r="I63" s="1044"/>
      <c r="J63" s="589"/>
    </row>
    <row r="64" spans="2:10" ht="6.75" customHeight="1" x14ac:dyDescent="0.2">
      <c r="B64" s="570"/>
      <c r="C64" s="570"/>
      <c r="D64" s="570"/>
      <c r="E64" s="570"/>
      <c r="F64" s="570"/>
      <c r="G64" s="570"/>
      <c r="H64" s="570"/>
      <c r="I64" s="570"/>
      <c r="J64" s="570"/>
    </row>
    <row r="65" spans="2:10" ht="36.75" customHeight="1" x14ac:dyDescent="0.2">
      <c r="B65" s="1045"/>
      <c r="C65" s="1045"/>
      <c r="D65" s="1045"/>
      <c r="E65" s="1045"/>
      <c r="F65" s="1045"/>
      <c r="G65" s="1045"/>
      <c r="H65" s="1045"/>
      <c r="I65" s="1045"/>
      <c r="J65" s="1045"/>
    </row>
    <row r="66" spans="2:10" ht="18" customHeight="1" x14ac:dyDescent="0.2">
      <c r="B66" s="1046"/>
      <c r="C66" s="1046"/>
      <c r="D66" s="1046"/>
      <c r="E66" s="1046"/>
      <c r="F66" s="1046"/>
      <c r="G66" s="1046"/>
      <c r="H66" s="1046"/>
      <c r="I66" s="1046"/>
      <c r="J66" s="1046"/>
    </row>
    <row r="67" spans="2:10" ht="22.5" customHeight="1" x14ac:dyDescent="0.2">
      <c r="B67" s="1047"/>
      <c r="C67" s="1048"/>
      <c r="D67" s="1049"/>
      <c r="E67" s="1049"/>
      <c r="F67" s="1049"/>
      <c r="G67" s="1049"/>
      <c r="H67" s="590"/>
      <c r="I67" s="1050"/>
      <c r="J67" s="1050"/>
    </row>
    <row r="68" spans="2:10" ht="22.5" customHeight="1" x14ac:dyDescent="0.2">
      <c r="B68" s="1048"/>
      <c r="C68" s="1048"/>
      <c r="D68" s="1062"/>
      <c r="E68" s="1062"/>
      <c r="F68" s="1062"/>
      <c r="G68" s="591"/>
      <c r="H68" s="1062"/>
      <c r="I68" s="1062"/>
      <c r="J68" s="1062"/>
    </row>
    <row r="69" spans="2:10" ht="3" customHeight="1" x14ac:dyDescent="0.2">
      <c r="B69" s="590"/>
      <c r="C69" s="590"/>
      <c r="D69" s="592"/>
      <c r="E69" s="592"/>
      <c r="F69" s="592"/>
      <c r="G69" s="592"/>
      <c r="H69" s="592"/>
      <c r="I69" s="592"/>
      <c r="J69" s="592"/>
    </row>
    <row r="70" spans="2:10" ht="15.75" customHeight="1" x14ac:dyDescent="0.2">
      <c r="B70" s="1057"/>
      <c r="C70" s="1057"/>
      <c r="D70" s="1060"/>
      <c r="E70" s="1060"/>
      <c r="F70" s="1060"/>
      <c r="G70" s="1060"/>
      <c r="H70" s="1060"/>
      <c r="I70" s="1047"/>
      <c r="J70" s="1061"/>
    </row>
    <row r="71" spans="2:10" ht="28.5" customHeight="1" x14ac:dyDescent="0.2">
      <c r="B71" s="1057"/>
      <c r="C71" s="1057"/>
      <c r="D71" s="588"/>
      <c r="E71" s="588"/>
      <c r="F71" s="588"/>
      <c r="G71" s="1060"/>
      <c r="H71" s="1060"/>
      <c r="I71" s="1047"/>
      <c r="J71" s="1061"/>
    </row>
    <row r="72" spans="2:10" ht="28.5" customHeight="1" x14ac:dyDescent="0.2">
      <c r="B72" s="1048"/>
      <c r="C72" s="1048"/>
      <c r="D72" s="1056"/>
      <c r="E72" s="1056"/>
      <c r="F72" s="1056"/>
      <c r="G72" s="1056"/>
      <c r="H72" s="1056"/>
      <c r="I72" s="1056"/>
      <c r="J72" s="1056"/>
    </row>
    <row r="73" spans="2:10" ht="28.5" customHeight="1" x14ac:dyDescent="0.2">
      <c r="B73" s="1057"/>
      <c r="C73" s="1048"/>
      <c r="D73" s="1058"/>
      <c r="E73" s="1059"/>
      <c r="F73" s="1059"/>
      <c r="G73" s="1059"/>
      <c r="H73" s="1058"/>
      <c r="I73" s="1059"/>
      <c r="J73" s="1059"/>
    </row>
    <row r="74" spans="2:10" ht="28.5" customHeight="1" x14ac:dyDescent="0.2">
      <c r="B74" s="1048"/>
      <c r="C74" s="1048"/>
      <c r="D74" s="1059"/>
      <c r="E74" s="1059"/>
      <c r="F74" s="1059"/>
      <c r="G74" s="1059"/>
      <c r="H74" s="1059"/>
      <c r="I74" s="1059"/>
      <c r="J74" s="1059"/>
    </row>
    <row r="75" spans="2:10" ht="7.5" customHeight="1" x14ac:dyDescent="0.2">
      <c r="B75" s="1027"/>
      <c r="C75" s="1028"/>
      <c r="D75" s="1028"/>
      <c r="E75" s="1028"/>
      <c r="F75" s="1028"/>
      <c r="G75" s="1028"/>
      <c r="H75" s="1028"/>
      <c r="I75" s="1028"/>
      <c r="J75" s="1028"/>
    </row>
    <row r="76" spans="2:10" ht="19.5" customHeight="1" x14ac:dyDescent="0.2">
      <c r="B76" s="1029"/>
      <c r="C76" s="1030"/>
      <c r="D76" s="1030"/>
      <c r="E76" s="1030"/>
      <c r="F76" s="1030"/>
      <c r="G76" s="1030"/>
      <c r="H76" s="1030"/>
      <c r="I76" s="1030"/>
      <c r="J76" s="1030"/>
    </row>
    <row r="77" spans="2:10" ht="26.25" customHeight="1" x14ac:dyDescent="0.2">
      <c r="B77" s="593"/>
      <c r="C77" s="1031"/>
      <c r="D77" s="1032"/>
      <c r="E77" s="1032"/>
      <c r="F77" s="1032"/>
      <c r="G77" s="1032"/>
      <c r="H77" s="1032"/>
      <c r="I77" s="1032"/>
      <c r="J77" s="1032"/>
    </row>
    <row r="78" spans="2:10" ht="18" customHeight="1" x14ac:dyDescent="0.2">
      <c r="B78" s="594"/>
      <c r="C78" s="570"/>
      <c r="D78" s="570"/>
      <c r="E78" s="570"/>
      <c r="F78" s="570"/>
      <c r="G78" s="570"/>
      <c r="H78" s="570"/>
      <c r="I78" s="570"/>
      <c r="J78" s="570"/>
    </row>
    <row r="79" spans="2:10" ht="17.25" customHeight="1" x14ac:dyDescent="0.2">
      <c r="B79" s="1033"/>
      <c r="C79" s="1034"/>
      <c r="D79" s="1034"/>
      <c r="E79" s="1034"/>
      <c r="F79" s="1034"/>
      <c r="G79" s="1034"/>
      <c r="H79" s="1034"/>
      <c r="I79" s="1034"/>
      <c r="J79" s="1034"/>
    </row>
    <row r="80" spans="2:10" ht="25.5" customHeight="1" x14ac:dyDescent="0.2">
      <c r="B80" s="1040"/>
      <c r="C80" s="1040"/>
      <c r="D80" s="1041"/>
      <c r="E80" s="1041"/>
      <c r="F80" s="1041"/>
      <c r="G80" s="1042"/>
      <c r="H80" s="1042"/>
      <c r="I80" s="1042"/>
      <c r="J80" s="1042"/>
    </row>
    <row r="81" spans="2:10" ht="25.5" customHeight="1" x14ac:dyDescent="0.2">
      <c r="B81" s="1040"/>
      <c r="C81" s="1040"/>
      <c r="D81" s="1041"/>
      <c r="E81" s="1041"/>
      <c r="F81" s="1041"/>
      <c r="G81" s="1042"/>
      <c r="H81" s="1042"/>
      <c r="I81" s="1042"/>
      <c r="J81" s="1042"/>
    </row>
    <row r="82" spans="2:10" ht="7.5" customHeight="1" x14ac:dyDescent="0.2">
      <c r="B82" s="595"/>
      <c r="C82" s="596"/>
      <c r="D82" s="596"/>
      <c r="E82" s="596"/>
      <c r="F82" s="596"/>
      <c r="G82" s="596"/>
      <c r="H82" s="596"/>
      <c r="I82" s="596"/>
      <c r="J82" s="596"/>
    </row>
    <row r="83" spans="2:10" ht="15" customHeight="1" x14ac:dyDescent="0.2">
      <c r="B83" s="1035"/>
      <c r="C83" s="1036"/>
      <c r="D83" s="1036"/>
      <c r="E83" s="1036"/>
      <c r="F83" s="1036"/>
      <c r="G83" s="1036"/>
      <c r="H83" s="1036"/>
      <c r="I83" s="1036"/>
      <c r="J83" s="1036"/>
    </row>
    <row r="84" spans="2:10" ht="44.25" customHeight="1" x14ac:dyDescent="0.2">
      <c r="B84" s="1037"/>
      <c r="C84" s="1037"/>
      <c r="D84" s="1038"/>
      <c r="E84" s="1038"/>
      <c r="F84" s="1038"/>
      <c r="G84" s="1039"/>
      <c r="H84" s="1039"/>
      <c r="I84" s="1039"/>
      <c r="J84" s="1039"/>
    </row>
    <row r="85" spans="2:10" ht="44.25" customHeight="1" x14ac:dyDescent="0.2">
      <c r="B85" s="1037"/>
      <c r="C85" s="1037"/>
      <c r="D85" s="1038"/>
      <c r="E85" s="1038"/>
      <c r="F85" s="1038"/>
      <c r="G85" s="1039"/>
      <c r="H85" s="1039"/>
      <c r="I85" s="1039"/>
      <c r="J85" s="1039"/>
    </row>
    <row r="86" spans="2:10" ht="44.25" customHeight="1" x14ac:dyDescent="0.2">
      <c r="B86" s="1037"/>
      <c r="C86" s="1037"/>
      <c r="D86" s="1038"/>
      <c r="E86" s="1038"/>
      <c r="F86" s="1038"/>
      <c r="G86" s="1039"/>
      <c r="H86" s="1039"/>
      <c r="I86" s="1039"/>
      <c r="J86" s="1039"/>
    </row>
    <row r="87" spans="2:10" ht="44.25" customHeight="1" x14ac:dyDescent="0.2">
      <c r="B87" s="1037"/>
      <c r="C87" s="1037"/>
      <c r="D87" s="1038"/>
      <c r="E87" s="1038"/>
      <c r="F87" s="1038"/>
      <c r="G87" s="1039"/>
      <c r="H87" s="1039"/>
      <c r="I87" s="1039"/>
      <c r="J87" s="1039"/>
    </row>
    <row r="88" spans="2:10" ht="6" customHeight="1" x14ac:dyDescent="0.2">
      <c r="B88" s="507"/>
      <c r="C88" s="507"/>
      <c r="D88" s="585"/>
      <c r="E88" s="585"/>
      <c r="F88" s="585"/>
      <c r="G88" s="509"/>
      <c r="H88" s="509"/>
      <c r="I88" s="509"/>
      <c r="J88" s="509"/>
    </row>
    <row r="89" spans="2:10" ht="68.25" customHeight="1" x14ac:dyDescent="0.2">
      <c r="B89" s="1043"/>
      <c r="C89" s="1043"/>
      <c r="D89" s="1043"/>
      <c r="E89" s="1043"/>
      <c r="F89" s="1043"/>
      <c r="G89" s="1043"/>
      <c r="H89" s="1043"/>
      <c r="I89" s="1043"/>
      <c r="J89" s="1043"/>
    </row>
    <row r="90" spans="2:10" ht="24.9" customHeight="1" x14ac:dyDescent="0.2">
      <c r="B90" s="597"/>
      <c r="C90" s="598"/>
      <c r="D90" s="599"/>
      <c r="E90" s="598"/>
      <c r="F90" s="598"/>
      <c r="G90" s="598"/>
      <c r="H90" s="598"/>
      <c r="I90" s="598"/>
      <c r="J90" s="598"/>
    </row>
    <row r="91" spans="2:10" ht="60" customHeight="1" x14ac:dyDescent="0.2">
      <c r="B91" s="1051"/>
      <c r="C91" s="600"/>
      <c r="D91" s="1053"/>
      <c r="E91" s="1054"/>
      <c r="F91" s="1054"/>
      <c r="G91" s="1054"/>
      <c r="H91" s="1054"/>
      <c r="I91" s="1054"/>
      <c r="J91" s="601"/>
    </row>
    <row r="92" spans="2:10" ht="60" customHeight="1" x14ac:dyDescent="0.2">
      <c r="B92" s="1052"/>
      <c r="C92" s="600"/>
      <c r="D92" s="1054"/>
      <c r="E92" s="1054"/>
      <c r="F92" s="1054"/>
      <c r="G92" s="1054"/>
      <c r="H92" s="1054"/>
      <c r="I92" s="1054"/>
      <c r="J92" s="602"/>
    </row>
    <row r="93" spans="2:10" ht="6.75" customHeight="1" x14ac:dyDescent="0.2">
      <c r="B93" s="602"/>
      <c r="C93" s="602"/>
      <c r="D93" s="602"/>
      <c r="E93" s="602"/>
      <c r="F93" s="602"/>
      <c r="G93" s="602"/>
      <c r="H93" s="602"/>
      <c r="I93" s="602"/>
      <c r="J93" s="602"/>
    </row>
    <row r="94" spans="2:10" ht="20.25" customHeight="1" x14ac:dyDescent="0.2">
      <c r="B94" s="1051"/>
      <c r="C94" s="1034"/>
      <c r="D94" s="1034"/>
      <c r="E94" s="1034"/>
      <c r="F94" s="1034"/>
      <c r="G94" s="1034"/>
      <c r="H94" s="586"/>
      <c r="I94" s="586"/>
      <c r="J94" s="586"/>
    </row>
    <row r="95" spans="2:10" ht="36" customHeight="1" x14ac:dyDescent="0.2">
      <c r="B95" s="1051"/>
      <c r="C95" s="1055"/>
      <c r="D95" s="1055"/>
      <c r="E95" s="1055"/>
      <c r="F95" s="1055"/>
      <c r="G95" s="1055"/>
      <c r="H95" s="603"/>
      <c r="I95" s="603"/>
      <c r="J95" s="603"/>
    </row>
    <row r="96" spans="2:10" ht="24.9" customHeight="1" x14ac:dyDescent="0.2"/>
    <row r="97" ht="24.9" customHeight="1" x14ac:dyDescent="0.2"/>
    <row r="98" ht="24.9" customHeight="1" x14ac:dyDescent="0.2"/>
    <row r="99" ht="24.9" customHeight="1" x14ac:dyDescent="0.2"/>
  </sheetData>
  <sheetProtection algorithmName="SHA-512" hashValue="BguZDgK66nW2ucv+B/H/o0uAS161lpgT90NaIwmyAMsvZIKSCkaQDCojWcYY4nDKpETmwqGglyujyvyZiCKS8g==" saltValue="D10V3fBAeozGA7/O5yijXA==" spinCount="100000" sheet="1" objects="1" scenarios="1"/>
  <mergeCells count="174">
    <mergeCell ref="B91:B92"/>
    <mergeCell ref="D91:I92"/>
    <mergeCell ref="B94:B95"/>
    <mergeCell ref="C94:G94"/>
    <mergeCell ref="C95:G95"/>
    <mergeCell ref="B87:C87"/>
    <mergeCell ref="D87:F87"/>
    <mergeCell ref="G87:H87"/>
    <mergeCell ref="I87:J87"/>
    <mergeCell ref="B89:J89"/>
    <mergeCell ref="B85:C85"/>
    <mergeCell ref="D85:F85"/>
    <mergeCell ref="G85:H85"/>
    <mergeCell ref="I85:J85"/>
    <mergeCell ref="B86:C86"/>
    <mergeCell ref="D86:F86"/>
    <mergeCell ref="G86:H86"/>
    <mergeCell ref="I86:J86"/>
    <mergeCell ref="B83:C83"/>
    <mergeCell ref="D83:F83"/>
    <mergeCell ref="G83:H83"/>
    <mergeCell ref="I83:J83"/>
    <mergeCell ref="B84:C84"/>
    <mergeCell ref="D84:F84"/>
    <mergeCell ref="G84:H84"/>
    <mergeCell ref="I84:J84"/>
    <mergeCell ref="B80:C80"/>
    <mergeCell ref="D80:F80"/>
    <mergeCell ref="G80:H80"/>
    <mergeCell ref="I80:J80"/>
    <mergeCell ref="B81:C81"/>
    <mergeCell ref="D81:F81"/>
    <mergeCell ref="G81:H81"/>
    <mergeCell ref="I81:J81"/>
    <mergeCell ref="B75:J75"/>
    <mergeCell ref="B76:J76"/>
    <mergeCell ref="C77:J77"/>
    <mergeCell ref="B79:C79"/>
    <mergeCell ref="D79:F79"/>
    <mergeCell ref="G79:H79"/>
    <mergeCell ref="I79:J79"/>
    <mergeCell ref="B72:C72"/>
    <mergeCell ref="D72:J72"/>
    <mergeCell ref="B73:C74"/>
    <mergeCell ref="D73:G73"/>
    <mergeCell ref="H73:J73"/>
    <mergeCell ref="D74:G74"/>
    <mergeCell ref="H74:J74"/>
    <mergeCell ref="B68:C68"/>
    <mergeCell ref="B70:C70"/>
    <mergeCell ref="D70:F70"/>
    <mergeCell ref="G70:G71"/>
    <mergeCell ref="H70:H71"/>
    <mergeCell ref="I70:I71"/>
    <mergeCell ref="J70:J71"/>
    <mergeCell ref="B71:C71"/>
    <mergeCell ref="D68:F68"/>
    <mergeCell ref="H68:J68"/>
    <mergeCell ref="H62:I62"/>
    <mergeCell ref="H63:I63"/>
    <mergeCell ref="B65:J65"/>
    <mergeCell ref="B66:J66"/>
    <mergeCell ref="B67:C67"/>
    <mergeCell ref="D67:G67"/>
    <mergeCell ref="I67:J67"/>
    <mergeCell ref="B56:B57"/>
    <mergeCell ref="D56:I57"/>
    <mergeCell ref="B59:B60"/>
    <mergeCell ref="C59:G59"/>
    <mergeCell ref="C60:G60"/>
    <mergeCell ref="B52:C52"/>
    <mergeCell ref="D52:F52"/>
    <mergeCell ref="G52:H52"/>
    <mergeCell ref="I52:J52"/>
    <mergeCell ref="B54:J54"/>
    <mergeCell ref="B50:C50"/>
    <mergeCell ref="D50:F50"/>
    <mergeCell ref="G50:H50"/>
    <mergeCell ref="I50:J50"/>
    <mergeCell ref="B51:C51"/>
    <mergeCell ref="D51:F51"/>
    <mergeCell ref="G51:H51"/>
    <mergeCell ref="I51:J51"/>
    <mergeCell ref="B49:C49"/>
    <mergeCell ref="D49:F49"/>
    <mergeCell ref="G49:H49"/>
    <mergeCell ref="I49:J49"/>
    <mergeCell ref="B45:C45"/>
    <mergeCell ref="D45:F45"/>
    <mergeCell ref="G45:H45"/>
    <mergeCell ref="I45:J45"/>
    <mergeCell ref="B46:C46"/>
    <mergeCell ref="D46:F46"/>
    <mergeCell ref="G46:H46"/>
    <mergeCell ref="I46:J46"/>
    <mergeCell ref="B40:J40"/>
    <mergeCell ref="B41:J41"/>
    <mergeCell ref="C42:J42"/>
    <mergeCell ref="B44:C44"/>
    <mergeCell ref="D44:F44"/>
    <mergeCell ref="G44:H44"/>
    <mergeCell ref="I44:J44"/>
    <mergeCell ref="B48:C48"/>
    <mergeCell ref="D48:F48"/>
    <mergeCell ref="G48:H48"/>
    <mergeCell ref="I48:J48"/>
    <mergeCell ref="I30:J30"/>
    <mergeCell ref="B37:B38"/>
    <mergeCell ref="B34:B35"/>
    <mergeCell ref="D34:I35"/>
    <mergeCell ref="B32:J32"/>
    <mergeCell ref="B30:C30"/>
    <mergeCell ref="D30:F30"/>
    <mergeCell ref="G30:H30"/>
    <mergeCell ref="C37:G37"/>
    <mergeCell ref="C38:G38"/>
    <mergeCell ref="B26:C26"/>
    <mergeCell ref="D16:G16"/>
    <mergeCell ref="H16:J16"/>
    <mergeCell ref="D17:G17"/>
    <mergeCell ref="H17:J17"/>
    <mergeCell ref="B19:J19"/>
    <mergeCell ref="D26:F26"/>
    <mergeCell ref="G26:H26"/>
    <mergeCell ref="I10:J10"/>
    <mergeCell ref="B15:C15"/>
    <mergeCell ref="D15:J15"/>
    <mergeCell ref="I26:J26"/>
    <mergeCell ref="B24:C24"/>
    <mergeCell ref="D24:F24"/>
    <mergeCell ref="G24:H24"/>
    <mergeCell ref="I24:J24"/>
    <mergeCell ref="B18:J18"/>
    <mergeCell ref="D22:F22"/>
    <mergeCell ref="G22:H22"/>
    <mergeCell ref="D14:F14"/>
    <mergeCell ref="D11:F11"/>
    <mergeCell ref="H11:J11"/>
    <mergeCell ref="B29:C29"/>
    <mergeCell ref="D29:F29"/>
    <mergeCell ref="G29:H29"/>
    <mergeCell ref="I29:J29"/>
    <mergeCell ref="D28:F28"/>
    <mergeCell ref="G28:H28"/>
    <mergeCell ref="I28:J28"/>
    <mergeCell ref="B28:C28"/>
    <mergeCell ref="B27:C27"/>
    <mergeCell ref="D27:F27"/>
    <mergeCell ref="G27:H27"/>
    <mergeCell ref="I27:J27"/>
    <mergeCell ref="F2:H2"/>
    <mergeCell ref="F3:H3"/>
    <mergeCell ref="B23:C23"/>
    <mergeCell ref="D23:F23"/>
    <mergeCell ref="G23:H23"/>
    <mergeCell ref="C20:J20"/>
    <mergeCell ref="B22:C22"/>
    <mergeCell ref="D10:G10"/>
    <mergeCell ref="B11:C11"/>
    <mergeCell ref="I22:J22"/>
    <mergeCell ref="B13:C13"/>
    <mergeCell ref="I13:I14"/>
    <mergeCell ref="J13:J14"/>
    <mergeCell ref="H6:I6"/>
    <mergeCell ref="B14:C14"/>
    <mergeCell ref="B8:J8"/>
    <mergeCell ref="B9:J9"/>
    <mergeCell ref="H13:H14"/>
    <mergeCell ref="D13:F13"/>
    <mergeCell ref="G13:G14"/>
    <mergeCell ref="H5:I5"/>
    <mergeCell ref="I23:J23"/>
    <mergeCell ref="B16:C17"/>
    <mergeCell ref="B10:C10"/>
  </mergeCells>
  <phoneticPr fontId="3"/>
  <conditionalFormatting sqref="D13">
    <cfRule type="cellIs" dxfId="60" priority="11" operator="equal">
      <formula>0</formula>
    </cfRule>
  </conditionalFormatting>
  <conditionalFormatting sqref="D70">
    <cfRule type="cellIs" dxfId="59" priority="1" operator="equal">
      <formula>0</formula>
    </cfRule>
  </conditionalFormatting>
  <dataValidations xWindow="554" yWindow="752" count="1">
    <dataValidation imeMode="hiragana" allowBlank="1" showInputMessage="1" showErrorMessage="1" sqref="D13 D70" xr:uid="{90715678-D870-4DC3-9D7E-AF6E427A6BC2}"/>
  </dataValidations>
  <printOptions horizontalCentered="1"/>
  <pageMargins left="0.78740157480314965" right="0.78740157480314965" top="0.39370078740157483" bottom="0.39370078740157483" header="0.31496062992125984" footer="0.19685039370078741"/>
  <pageSetup paperSize="9" scale="92" orientation="portrait" r:id="rId1"/>
  <rowBreaks count="1" manualBreakCount="1">
    <brk id="61"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371E-C024-4974-BA9C-9DE71590B78F}">
  <sheetPr codeName="Sheet7">
    <tabColor rgb="FFFF0000"/>
  </sheetPr>
  <dimension ref="A1:AU50"/>
  <sheetViews>
    <sheetView showGridLines="0" view="pageBreakPreview" zoomScale="91" zoomScaleNormal="100" zoomScaleSheetLayoutView="91" workbookViewId="0">
      <selection activeCell="R16" sqref="R16:T16"/>
    </sheetView>
  </sheetViews>
  <sheetFormatPr defaultColWidth="9" defaultRowHeight="13.2" x14ac:dyDescent="0.2"/>
  <cols>
    <col min="1" max="2" width="8.77734375" customWidth="1"/>
    <col min="3" max="8" width="10" customWidth="1"/>
    <col min="9" max="9" width="14.6640625" customWidth="1"/>
    <col min="10" max="10" width="20.77734375" hidden="1" customWidth="1"/>
    <col min="11" max="11" width="16.21875" hidden="1" customWidth="1"/>
    <col min="12" max="13" width="8.77734375" customWidth="1"/>
    <col min="14" max="19" width="10" customWidth="1"/>
    <col min="20" max="20" width="14.6640625" customWidth="1"/>
    <col min="21" max="22" width="8.77734375" customWidth="1"/>
    <col min="23" max="28" width="10" customWidth="1"/>
    <col min="29" max="29" width="14.6640625" customWidth="1"/>
    <col min="30" max="31" width="8.77734375" customWidth="1"/>
    <col min="32" max="37" width="10" customWidth="1"/>
    <col min="38" max="38" width="14.6640625" customWidth="1"/>
    <col min="39" max="40" width="8.77734375" customWidth="1"/>
    <col min="41" max="46" width="10" customWidth="1"/>
    <col min="47" max="47" width="14.6640625" customWidth="1"/>
  </cols>
  <sheetData>
    <row r="1" spans="1:47" ht="99.75" customHeight="1" x14ac:dyDescent="0.2">
      <c r="A1" s="296"/>
      <c r="B1" s="296"/>
      <c r="C1" s="296"/>
      <c r="D1" s="296"/>
      <c r="E1" s="296"/>
      <c r="F1" s="296"/>
      <c r="G1" s="296"/>
      <c r="H1" s="296"/>
      <c r="I1" s="296"/>
      <c r="J1" s="296"/>
    </row>
    <row r="2" spans="1:47" ht="13.5" customHeight="1" x14ac:dyDescent="0.2">
      <c r="A2" s="49"/>
      <c r="B2" s="49"/>
      <c r="C2" s="348"/>
      <c r="D2" s="349"/>
      <c r="E2" s="1127"/>
      <c r="F2" s="1127"/>
      <c r="G2" s="1127"/>
      <c r="H2" s="349"/>
      <c r="I2" s="348"/>
      <c r="L2" s="49"/>
      <c r="M2" s="49"/>
      <c r="N2" s="348"/>
      <c r="O2" s="349"/>
      <c r="P2" s="1127"/>
      <c r="Q2" s="1127"/>
      <c r="R2" s="1127"/>
      <c r="S2" s="349"/>
      <c r="T2" s="348"/>
      <c r="U2" s="49"/>
      <c r="V2" s="49"/>
      <c r="W2" s="348"/>
      <c r="X2" s="349"/>
      <c r="Y2" s="1127"/>
      <c r="Z2" s="1127"/>
      <c r="AA2" s="1127"/>
      <c r="AB2" s="349"/>
      <c r="AC2" s="348"/>
      <c r="AD2" s="49"/>
      <c r="AE2" s="49"/>
      <c r="AF2" s="348"/>
      <c r="AG2" s="349"/>
      <c r="AH2" s="1127"/>
      <c r="AI2" s="1127"/>
      <c r="AJ2" s="1127"/>
      <c r="AK2" s="349"/>
      <c r="AL2" s="348"/>
      <c r="AM2" s="49"/>
      <c r="AN2" s="49"/>
      <c r="AO2" s="348"/>
      <c r="AP2" s="349"/>
      <c r="AQ2" s="1127"/>
      <c r="AR2" s="1127"/>
      <c r="AS2" s="1127"/>
      <c r="AT2" s="349"/>
      <c r="AU2" s="348"/>
    </row>
    <row r="3" spans="1:47" ht="6" customHeight="1" x14ac:dyDescent="0.2">
      <c r="A3" s="49"/>
      <c r="B3" s="49"/>
      <c r="C3" s="49"/>
      <c r="D3" s="49"/>
      <c r="E3" s="49"/>
      <c r="F3" s="49"/>
      <c r="G3" s="49"/>
      <c r="H3" s="49"/>
      <c r="I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47" ht="19.5" customHeight="1" x14ac:dyDescent="0.2">
      <c r="G4" s="1128">
        <f>使用申請書!$W$6</f>
        <v>0</v>
      </c>
      <c r="H4" s="1128"/>
      <c r="I4" s="1128"/>
      <c r="R4" s="1128">
        <f>使用申請書!$W$6</f>
        <v>0</v>
      </c>
      <c r="S4" s="1128"/>
      <c r="T4" s="1128"/>
      <c r="AA4" s="1128">
        <f>使用申請書!$W$6</f>
        <v>0</v>
      </c>
      <c r="AB4" s="1128"/>
      <c r="AC4" s="1128"/>
      <c r="AJ4" s="1128">
        <f>使用申請書!$W$6</f>
        <v>0</v>
      </c>
      <c r="AK4" s="1128"/>
      <c r="AL4" s="1128"/>
      <c r="AS4" s="1128">
        <f>使用申請書!$W$6</f>
        <v>0</v>
      </c>
      <c r="AT4" s="1128"/>
      <c r="AU4" s="1128"/>
    </row>
    <row r="5" spans="1:47" ht="16.5" customHeight="1" x14ac:dyDescent="0.2">
      <c r="A5" s="1129" t="s">
        <v>166</v>
      </c>
      <c r="B5" s="1130"/>
      <c r="C5" s="1130"/>
      <c r="D5" s="1130"/>
      <c r="E5" s="1130"/>
      <c r="F5" s="1130"/>
      <c r="G5" s="1130"/>
      <c r="H5" s="1130"/>
      <c r="I5" s="1130"/>
      <c r="L5" s="1129" t="s">
        <v>166</v>
      </c>
      <c r="M5" s="1130"/>
      <c r="N5" s="1130"/>
      <c r="O5" s="1130"/>
      <c r="P5" s="1130"/>
      <c r="Q5" s="1130"/>
      <c r="R5" s="1130"/>
      <c r="S5" s="1130"/>
      <c r="T5" s="1130"/>
      <c r="U5" s="1129" t="s">
        <v>166</v>
      </c>
      <c r="V5" s="1130"/>
      <c r="W5" s="1130"/>
      <c r="X5" s="1130"/>
      <c r="Y5" s="1130"/>
      <c r="Z5" s="1130"/>
      <c r="AA5" s="1130"/>
      <c r="AB5" s="1130"/>
      <c r="AC5" s="1130"/>
      <c r="AD5" s="1129" t="s">
        <v>166</v>
      </c>
      <c r="AE5" s="1130"/>
      <c r="AF5" s="1130"/>
      <c r="AG5" s="1130"/>
      <c r="AH5" s="1130"/>
      <c r="AI5" s="1130"/>
      <c r="AJ5" s="1130"/>
      <c r="AK5" s="1130"/>
      <c r="AL5" s="1130"/>
      <c r="AM5" s="1129" t="s">
        <v>166</v>
      </c>
      <c r="AN5" s="1130"/>
      <c r="AO5" s="1130"/>
      <c r="AP5" s="1130"/>
      <c r="AQ5" s="1130"/>
      <c r="AR5" s="1130"/>
      <c r="AS5" s="1130"/>
      <c r="AT5" s="1130"/>
      <c r="AU5" s="1130"/>
    </row>
    <row r="6" spans="1:47" ht="24.9" customHeight="1" x14ac:dyDescent="0.2">
      <c r="E6" s="3"/>
      <c r="F6" s="355" t="s">
        <v>167</v>
      </c>
      <c r="G6" s="360"/>
      <c r="H6" s="359"/>
      <c r="I6" s="293"/>
      <c r="P6" s="3"/>
      <c r="Q6" s="355" t="s">
        <v>167</v>
      </c>
      <c r="R6" s="360"/>
      <c r="S6" s="359"/>
      <c r="T6" s="293"/>
      <c r="Y6" s="3"/>
      <c r="Z6" s="355" t="s">
        <v>167</v>
      </c>
      <c r="AA6" s="360"/>
      <c r="AB6" s="359"/>
      <c r="AC6" s="293"/>
      <c r="AH6" s="3"/>
      <c r="AI6" s="355" t="s">
        <v>167</v>
      </c>
      <c r="AJ6" s="360"/>
      <c r="AK6" s="359"/>
      <c r="AL6" s="293"/>
      <c r="AQ6" s="3"/>
      <c r="AR6" s="355" t="s">
        <v>167</v>
      </c>
      <c r="AS6" s="360"/>
      <c r="AT6" s="359"/>
      <c r="AU6" s="293"/>
    </row>
    <row r="7" spans="1:47" ht="6.75" customHeight="1" x14ac:dyDescent="0.2"/>
    <row r="8" spans="1:47" ht="21" customHeight="1" x14ac:dyDescent="0.25">
      <c r="A8" s="1119" t="s">
        <v>168</v>
      </c>
      <c r="B8" s="1119"/>
      <c r="C8" s="1119"/>
      <c r="D8" s="1119"/>
      <c r="E8" s="1119"/>
      <c r="F8" s="1119"/>
      <c r="G8" s="1119"/>
      <c r="H8" s="1119"/>
      <c r="I8" s="1119"/>
      <c r="L8" s="1119" t="s">
        <v>168</v>
      </c>
      <c r="M8" s="1119"/>
      <c r="N8" s="1119"/>
      <c r="O8" s="1119"/>
      <c r="P8" s="1119"/>
      <c r="Q8" s="1119"/>
      <c r="R8" s="1119"/>
      <c r="S8" s="1119"/>
      <c r="T8" s="1119"/>
      <c r="U8" s="1119" t="s">
        <v>168</v>
      </c>
      <c r="V8" s="1119"/>
      <c r="W8" s="1119"/>
      <c r="X8" s="1119"/>
      <c r="Y8" s="1119"/>
      <c r="Z8" s="1119"/>
      <c r="AA8" s="1119"/>
      <c r="AB8" s="1119"/>
      <c r="AC8" s="1119"/>
      <c r="AD8" s="1119" t="s">
        <v>168</v>
      </c>
      <c r="AE8" s="1119"/>
      <c r="AF8" s="1119"/>
      <c r="AG8" s="1119"/>
      <c r="AH8" s="1119"/>
      <c r="AI8" s="1119"/>
      <c r="AJ8" s="1119"/>
      <c r="AK8" s="1119"/>
      <c r="AL8" s="1119"/>
      <c r="AM8" s="1119" t="s">
        <v>168</v>
      </c>
      <c r="AN8" s="1119"/>
      <c r="AO8" s="1119"/>
      <c r="AP8" s="1119"/>
      <c r="AQ8" s="1119"/>
      <c r="AR8" s="1119"/>
      <c r="AS8" s="1119"/>
      <c r="AT8" s="1119"/>
      <c r="AU8" s="1119"/>
    </row>
    <row r="9" spans="1:47" ht="18" customHeight="1" thickBot="1" x14ac:dyDescent="0.25">
      <c r="A9" s="1120"/>
      <c r="B9" s="1120"/>
      <c r="C9" s="1120"/>
      <c r="D9" s="1120"/>
      <c r="E9" s="1120"/>
      <c r="F9" s="1120"/>
      <c r="G9" s="1120"/>
      <c r="H9" s="1120"/>
      <c r="I9" s="1120"/>
      <c r="L9" s="1120"/>
      <c r="M9" s="1120"/>
      <c r="N9" s="1120"/>
      <c r="O9" s="1120"/>
      <c r="P9" s="1120"/>
      <c r="Q9" s="1120"/>
      <c r="R9" s="1120"/>
      <c r="S9" s="1120"/>
      <c r="T9" s="1120"/>
      <c r="U9" s="1120"/>
      <c r="V9" s="1120"/>
      <c r="W9" s="1120"/>
      <c r="X9" s="1120"/>
      <c r="Y9" s="1120"/>
      <c r="Z9" s="1120"/>
      <c r="AA9" s="1120"/>
      <c r="AB9" s="1120"/>
      <c r="AC9" s="1120"/>
      <c r="AD9" s="1120"/>
      <c r="AE9" s="1120"/>
      <c r="AF9" s="1120"/>
      <c r="AG9" s="1120"/>
      <c r="AH9" s="1120"/>
      <c r="AI9" s="1120"/>
      <c r="AJ9" s="1120"/>
      <c r="AK9" s="1120"/>
      <c r="AL9" s="1120"/>
      <c r="AM9" s="1120"/>
      <c r="AN9" s="1120"/>
      <c r="AO9" s="1120"/>
      <c r="AP9" s="1120"/>
      <c r="AQ9" s="1120"/>
      <c r="AR9" s="1120"/>
      <c r="AS9" s="1120"/>
      <c r="AT9" s="1120"/>
      <c r="AU9" s="1120"/>
    </row>
    <row r="10" spans="1:47" ht="18" customHeight="1" x14ac:dyDescent="0.2">
      <c r="A10" s="1121" t="s">
        <v>80</v>
      </c>
      <c r="B10" s="1122"/>
      <c r="C10" s="1123">
        <f>使用申請書!$T$8</f>
        <v>0</v>
      </c>
      <c r="D10" s="1123"/>
      <c r="E10" s="1123"/>
      <c r="F10" s="1124"/>
      <c r="G10" s="356" t="s">
        <v>170</v>
      </c>
      <c r="H10" s="1125">
        <f>使用申請書!$E$35</f>
        <v>0</v>
      </c>
      <c r="I10" s="1126"/>
      <c r="L10" s="1121" t="s">
        <v>80</v>
      </c>
      <c r="M10" s="1122"/>
      <c r="N10" s="1123">
        <f>使用申請書!$T$8</f>
        <v>0</v>
      </c>
      <c r="O10" s="1123"/>
      <c r="P10" s="1123"/>
      <c r="Q10" s="1124"/>
      <c r="R10" s="356" t="s">
        <v>170</v>
      </c>
      <c r="S10" s="1125">
        <f>使用申請書!$E$35</f>
        <v>0</v>
      </c>
      <c r="T10" s="1126"/>
      <c r="U10" s="1121" t="s">
        <v>80</v>
      </c>
      <c r="V10" s="1122"/>
      <c r="W10" s="1123">
        <f>使用申請書!$T$8</f>
        <v>0</v>
      </c>
      <c r="X10" s="1123"/>
      <c r="Y10" s="1123"/>
      <c r="Z10" s="1124"/>
      <c r="AA10" s="356" t="s">
        <v>170</v>
      </c>
      <c r="AB10" s="1125">
        <f>使用申請書!$E$35</f>
        <v>0</v>
      </c>
      <c r="AC10" s="1126"/>
      <c r="AD10" s="1121" t="s">
        <v>80</v>
      </c>
      <c r="AE10" s="1122"/>
      <c r="AF10" s="1123">
        <f>使用申請書!$T$8</f>
        <v>0</v>
      </c>
      <c r="AG10" s="1123"/>
      <c r="AH10" s="1123"/>
      <c r="AI10" s="1124"/>
      <c r="AJ10" s="356" t="s">
        <v>170</v>
      </c>
      <c r="AK10" s="1125">
        <f>使用申請書!$E$35</f>
        <v>0</v>
      </c>
      <c r="AL10" s="1126"/>
      <c r="AM10" s="1121" t="s">
        <v>80</v>
      </c>
      <c r="AN10" s="1122"/>
      <c r="AO10" s="1123">
        <f>使用申請書!$T$8</f>
        <v>0</v>
      </c>
      <c r="AP10" s="1123"/>
      <c r="AQ10" s="1123"/>
      <c r="AR10" s="1124"/>
      <c r="AS10" s="356" t="s">
        <v>170</v>
      </c>
      <c r="AT10" s="1125">
        <f>使用申請書!$E$35</f>
        <v>0</v>
      </c>
      <c r="AU10" s="1126"/>
    </row>
    <row r="11" spans="1:47" ht="18" customHeight="1" x14ac:dyDescent="0.2">
      <c r="A11" s="357"/>
      <c r="B11" s="281"/>
      <c r="C11" s="282"/>
      <c r="D11" s="282"/>
      <c r="E11" s="282"/>
      <c r="F11" s="282"/>
      <c r="G11" s="282"/>
      <c r="H11" s="282"/>
      <c r="I11" s="358"/>
      <c r="L11" s="357"/>
      <c r="M11" s="281"/>
      <c r="N11" s="282"/>
      <c r="O11" s="282"/>
      <c r="P11" s="282"/>
      <c r="Q11" s="282"/>
      <c r="R11" s="282"/>
      <c r="S11" s="282"/>
      <c r="T11" s="358"/>
      <c r="U11" s="357"/>
      <c r="V11" s="281"/>
      <c r="W11" s="282"/>
      <c r="X11" s="282"/>
      <c r="Y11" s="282"/>
      <c r="Z11" s="282"/>
      <c r="AA11" s="282"/>
      <c r="AB11" s="282"/>
      <c r="AC11" s="358"/>
      <c r="AD11" s="357"/>
      <c r="AE11" s="281"/>
      <c r="AF11" s="282"/>
      <c r="AG11" s="282"/>
      <c r="AH11" s="282"/>
      <c r="AI11" s="282"/>
      <c r="AJ11" s="282"/>
      <c r="AK11" s="282"/>
      <c r="AL11" s="358"/>
      <c r="AM11" s="357"/>
      <c r="AN11" s="281"/>
      <c r="AO11" s="282"/>
      <c r="AP11" s="282"/>
      <c r="AQ11" s="282"/>
      <c r="AR11" s="282"/>
      <c r="AS11" s="282"/>
      <c r="AT11" s="282"/>
      <c r="AU11" s="358"/>
    </row>
    <row r="12" spans="1:47" ht="18.75" customHeight="1" x14ac:dyDescent="0.2">
      <c r="A12" s="1117" t="s">
        <v>172</v>
      </c>
      <c r="B12" s="1118"/>
      <c r="C12" s="961"/>
      <c r="D12" s="961"/>
      <c r="E12" s="961"/>
      <c r="F12" s="961"/>
      <c r="G12" s="961"/>
      <c r="H12" s="951" t="s">
        <v>173</v>
      </c>
      <c r="I12" s="1113">
        <f>'食物アレルギー（団体責任者用）'!D16</f>
        <v>0</v>
      </c>
      <c r="L12" s="1117" t="s">
        <v>172</v>
      </c>
      <c r="M12" s="1118"/>
      <c r="N12" s="961"/>
      <c r="O12" s="961"/>
      <c r="P12" s="961"/>
      <c r="Q12" s="961"/>
      <c r="R12" s="961"/>
      <c r="S12" s="951" t="s">
        <v>173</v>
      </c>
      <c r="T12" s="1113">
        <f>'食物アレルギー（団体責任者用）'!D17</f>
        <v>0</v>
      </c>
      <c r="U12" s="1117" t="s">
        <v>172</v>
      </c>
      <c r="V12" s="1118"/>
      <c r="W12" s="961"/>
      <c r="X12" s="961"/>
      <c r="Y12" s="961"/>
      <c r="Z12" s="961"/>
      <c r="AA12" s="961"/>
      <c r="AB12" s="951" t="s">
        <v>173</v>
      </c>
      <c r="AC12" s="1113">
        <f>'食物アレルギー（団体責任者用）'!D18</f>
        <v>0</v>
      </c>
      <c r="AD12" s="1117" t="s">
        <v>172</v>
      </c>
      <c r="AE12" s="1118"/>
      <c r="AF12" s="961"/>
      <c r="AG12" s="961"/>
      <c r="AH12" s="961"/>
      <c r="AI12" s="961"/>
      <c r="AJ12" s="961"/>
      <c r="AK12" s="951" t="s">
        <v>173</v>
      </c>
      <c r="AL12" s="1113">
        <f>'食物アレルギー（団体責任者用）'!D19</f>
        <v>0</v>
      </c>
      <c r="AM12" s="1117" t="s">
        <v>172</v>
      </c>
      <c r="AN12" s="1118"/>
      <c r="AO12" s="961"/>
      <c r="AP12" s="961"/>
      <c r="AQ12" s="961"/>
      <c r="AR12" s="961"/>
      <c r="AS12" s="961"/>
      <c r="AT12" s="951" t="s">
        <v>173</v>
      </c>
      <c r="AU12" s="1113">
        <f>'食物アレルギー（団体責任者用）'!D20</f>
        <v>0</v>
      </c>
    </row>
    <row r="13" spans="1:47" ht="18.75" customHeight="1" x14ac:dyDescent="0.2">
      <c r="A13" s="1115" t="s">
        <v>174</v>
      </c>
      <c r="B13" s="1116"/>
      <c r="C13" s="1007">
        <f>'食物アレルギー（団体責任者用）'!B16</f>
        <v>0</v>
      </c>
      <c r="D13" s="1008"/>
      <c r="E13" s="1008"/>
      <c r="F13" s="1008"/>
      <c r="G13" s="1009"/>
      <c r="H13" s="952"/>
      <c r="I13" s="1114"/>
      <c r="L13" s="1115" t="s">
        <v>174</v>
      </c>
      <c r="M13" s="1116"/>
      <c r="N13" s="1007">
        <f>'食物アレルギー（団体責任者用）'!B17</f>
        <v>0</v>
      </c>
      <c r="O13" s="1008"/>
      <c r="P13" s="1008"/>
      <c r="Q13" s="1008"/>
      <c r="R13" s="1009"/>
      <c r="S13" s="952"/>
      <c r="T13" s="1114"/>
      <c r="U13" s="1115" t="s">
        <v>174</v>
      </c>
      <c r="V13" s="1116"/>
      <c r="W13" s="1007">
        <f>'食物アレルギー（団体責任者用）'!B18</f>
        <v>0</v>
      </c>
      <c r="X13" s="1008"/>
      <c r="Y13" s="1008"/>
      <c r="Z13" s="1008"/>
      <c r="AA13" s="1009"/>
      <c r="AB13" s="952"/>
      <c r="AC13" s="1114"/>
      <c r="AD13" s="1115" t="s">
        <v>174</v>
      </c>
      <c r="AE13" s="1116"/>
      <c r="AF13" s="1007">
        <f>'食物アレルギー（団体責任者用）'!B19</f>
        <v>0</v>
      </c>
      <c r="AG13" s="1008"/>
      <c r="AH13" s="1008"/>
      <c r="AI13" s="1008"/>
      <c r="AJ13" s="1009"/>
      <c r="AK13" s="952"/>
      <c r="AL13" s="1114"/>
      <c r="AM13" s="1115" t="s">
        <v>174</v>
      </c>
      <c r="AN13" s="1116"/>
      <c r="AO13" s="1007">
        <f>'食物アレルギー（団体責任者用）'!B20</f>
        <v>0</v>
      </c>
      <c r="AP13" s="1008"/>
      <c r="AQ13" s="1008"/>
      <c r="AR13" s="1008"/>
      <c r="AS13" s="1009"/>
      <c r="AT13" s="952"/>
      <c r="AU13" s="1114"/>
    </row>
    <row r="14" spans="1:47" ht="22.5" customHeight="1" x14ac:dyDescent="0.2">
      <c r="A14" s="1108" t="s">
        <v>226</v>
      </c>
      <c r="B14" s="1000"/>
      <c r="C14" s="1105"/>
      <c r="D14" s="1106"/>
      <c r="E14" s="1112"/>
      <c r="F14" s="347" t="s">
        <v>227</v>
      </c>
      <c r="G14" s="1105"/>
      <c r="H14" s="1106"/>
      <c r="I14" s="1107"/>
      <c r="J14" s="341"/>
      <c r="K14" s="341"/>
      <c r="L14" s="1108" t="s">
        <v>226</v>
      </c>
      <c r="M14" s="1000"/>
      <c r="N14" s="1105"/>
      <c r="O14" s="1106"/>
      <c r="P14" s="1112"/>
      <c r="Q14" s="347" t="s">
        <v>227</v>
      </c>
      <c r="R14" s="1105"/>
      <c r="S14" s="1106"/>
      <c r="T14" s="1107"/>
      <c r="U14" s="1108" t="s">
        <v>226</v>
      </c>
      <c r="V14" s="1000"/>
      <c r="W14" s="1105"/>
      <c r="X14" s="1106"/>
      <c r="Y14" s="1112"/>
      <c r="Z14" s="347" t="s">
        <v>227</v>
      </c>
      <c r="AA14" s="1105"/>
      <c r="AB14" s="1106"/>
      <c r="AC14" s="1107"/>
      <c r="AD14" s="1108" t="s">
        <v>226</v>
      </c>
      <c r="AE14" s="1000"/>
      <c r="AF14" s="1105"/>
      <c r="AG14" s="1106"/>
      <c r="AH14" s="1112"/>
      <c r="AI14" s="347" t="s">
        <v>227</v>
      </c>
      <c r="AJ14" s="1105"/>
      <c r="AK14" s="1106"/>
      <c r="AL14" s="1107"/>
      <c r="AM14" s="1108" t="s">
        <v>226</v>
      </c>
      <c r="AN14" s="1000"/>
      <c r="AO14" s="1105"/>
      <c r="AP14" s="1106"/>
      <c r="AQ14" s="1112"/>
      <c r="AR14" s="347" t="s">
        <v>227</v>
      </c>
      <c r="AS14" s="1105"/>
      <c r="AT14" s="1106"/>
      <c r="AU14" s="1107"/>
    </row>
    <row r="15" spans="1:47" ht="22.5" customHeight="1" x14ac:dyDescent="0.2">
      <c r="A15" s="1108" t="s">
        <v>175</v>
      </c>
      <c r="B15" s="1000"/>
      <c r="C15" s="1109"/>
      <c r="D15" s="1110"/>
      <c r="E15" s="1002"/>
      <c r="F15" s="1002"/>
      <c r="G15" s="1002"/>
      <c r="H15" s="1002"/>
      <c r="I15" s="1111"/>
      <c r="L15" s="1108" t="s">
        <v>175</v>
      </c>
      <c r="M15" s="1000"/>
      <c r="N15" s="1109"/>
      <c r="O15" s="1110"/>
      <c r="P15" s="1002"/>
      <c r="Q15" s="1002"/>
      <c r="R15" s="1002"/>
      <c r="S15" s="1002"/>
      <c r="T15" s="1111"/>
      <c r="U15" s="1108" t="s">
        <v>175</v>
      </c>
      <c r="V15" s="1000"/>
      <c r="W15" s="1109"/>
      <c r="X15" s="1110"/>
      <c r="Y15" s="1002"/>
      <c r="Z15" s="1002"/>
      <c r="AA15" s="1002"/>
      <c r="AB15" s="1002"/>
      <c r="AC15" s="1111"/>
      <c r="AD15" s="1108" t="s">
        <v>175</v>
      </c>
      <c r="AE15" s="1000"/>
      <c r="AF15" s="1109"/>
      <c r="AG15" s="1110"/>
      <c r="AH15" s="1002"/>
      <c r="AI15" s="1002"/>
      <c r="AJ15" s="1002"/>
      <c r="AK15" s="1002"/>
      <c r="AL15" s="1111"/>
      <c r="AM15" s="1108" t="s">
        <v>175</v>
      </c>
      <c r="AN15" s="1000"/>
      <c r="AO15" s="1109"/>
      <c r="AP15" s="1110"/>
      <c r="AQ15" s="1002"/>
      <c r="AR15" s="1002"/>
      <c r="AS15" s="1002"/>
      <c r="AT15" s="1002"/>
      <c r="AU15" s="1111"/>
    </row>
    <row r="16" spans="1:47" ht="22.5" customHeight="1" x14ac:dyDescent="0.2">
      <c r="A16" s="1100" t="s">
        <v>177</v>
      </c>
      <c r="B16" s="1101"/>
      <c r="C16" s="1104" t="s">
        <v>178</v>
      </c>
      <c r="D16" s="1098"/>
      <c r="E16" s="1098"/>
      <c r="F16" s="1098"/>
      <c r="G16" s="1094" t="s">
        <v>179</v>
      </c>
      <c r="H16" s="1093"/>
      <c r="I16" s="1095"/>
      <c r="L16" s="1100" t="s">
        <v>177</v>
      </c>
      <c r="M16" s="1101"/>
      <c r="N16" s="1104" t="s">
        <v>178</v>
      </c>
      <c r="O16" s="1098"/>
      <c r="P16" s="1098"/>
      <c r="Q16" s="1098"/>
      <c r="R16" s="1094" t="s">
        <v>179</v>
      </c>
      <c r="S16" s="1093"/>
      <c r="T16" s="1095"/>
      <c r="U16" s="1100" t="s">
        <v>177</v>
      </c>
      <c r="V16" s="1101"/>
      <c r="W16" s="1104" t="s">
        <v>178</v>
      </c>
      <c r="X16" s="1098"/>
      <c r="Y16" s="1098"/>
      <c r="Z16" s="1098"/>
      <c r="AA16" s="1094" t="s">
        <v>179</v>
      </c>
      <c r="AB16" s="1093"/>
      <c r="AC16" s="1095"/>
      <c r="AD16" s="1100" t="s">
        <v>177</v>
      </c>
      <c r="AE16" s="1101"/>
      <c r="AF16" s="1104" t="s">
        <v>178</v>
      </c>
      <c r="AG16" s="1098"/>
      <c r="AH16" s="1098"/>
      <c r="AI16" s="1098"/>
      <c r="AJ16" s="1094" t="s">
        <v>179</v>
      </c>
      <c r="AK16" s="1093"/>
      <c r="AL16" s="1095"/>
      <c r="AM16" s="1100" t="s">
        <v>177</v>
      </c>
      <c r="AN16" s="1101"/>
      <c r="AO16" s="1104" t="s">
        <v>178</v>
      </c>
      <c r="AP16" s="1098"/>
      <c r="AQ16" s="1098"/>
      <c r="AR16" s="1098"/>
      <c r="AS16" s="1094" t="s">
        <v>179</v>
      </c>
      <c r="AT16" s="1093"/>
      <c r="AU16" s="1095"/>
    </row>
    <row r="17" spans="1:47" ht="22.5" customHeight="1" x14ac:dyDescent="0.2">
      <c r="A17" s="1102"/>
      <c r="B17" s="1103"/>
      <c r="C17" s="1096" t="s">
        <v>180</v>
      </c>
      <c r="D17" s="1097"/>
      <c r="E17" s="1097"/>
      <c r="F17" s="1097"/>
      <c r="G17" s="1098" t="s">
        <v>179</v>
      </c>
      <c r="H17" s="1098"/>
      <c r="I17" s="1099"/>
      <c r="L17" s="1102"/>
      <c r="M17" s="1103"/>
      <c r="N17" s="1096" t="s">
        <v>180</v>
      </c>
      <c r="O17" s="1097"/>
      <c r="P17" s="1097"/>
      <c r="Q17" s="1097"/>
      <c r="R17" s="1098" t="s">
        <v>179</v>
      </c>
      <c r="S17" s="1098"/>
      <c r="T17" s="1099"/>
      <c r="U17" s="1102"/>
      <c r="V17" s="1103"/>
      <c r="W17" s="1096" t="s">
        <v>180</v>
      </c>
      <c r="X17" s="1097"/>
      <c r="Y17" s="1097"/>
      <c r="Z17" s="1097"/>
      <c r="AA17" s="1098" t="s">
        <v>179</v>
      </c>
      <c r="AB17" s="1098"/>
      <c r="AC17" s="1099"/>
      <c r="AD17" s="1102"/>
      <c r="AE17" s="1103"/>
      <c r="AF17" s="1096" t="s">
        <v>180</v>
      </c>
      <c r="AG17" s="1097"/>
      <c r="AH17" s="1097"/>
      <c r="AI17" s="1097"/>
      <c r="AJ17" s="1098" t="s">
        <v>179</v>
      </c>
      <c r="AK17" s="1098"/>
      <c r="AL17" s="1099"/>
      <c r="AM17" s="1102"/>
      <c r="AN17" s="1103"/>
      <c r="AO17" s="1096" t="s">
        <v>180</v>
      </c>
      <c r="AP17" s="1097"/>
      <c r="AQ17" s="1097"/>
      <c r="AR17" s="1097"/>
      <c r="AS17" s="1098" t="s">
        <v>179</v>
      </c>
      <c r="AT17" s="1098"/>
      <c r="AU17" s="1099"/>
    </row>
    <row r="18" spans="1:47" ht="22.5" customHeight="1" x14ac:dyDescent="0.2">
      <c r="A18" s="1089" t="s">
        <v>181</v>
      </c>
      <c r="B18" s="967"/>
      <c r="C18" s="1092" t="s">
        <v>182</v>
      </c>
      <c r="D18" s="1093"/>
      <c r="E18" s="1093"/>
      <c r="F18" s="1093"/>
      <c r="G18" s="988" t="s">
        <v>179</v>
      </c>
      <c r="H18" s="988"/>
      <c r="I18" s="1082"/>
      <c r="L18" s="1089" t="s">
        <v>181</v>
      </c>
      <c r="M18" s="967"/>
      <c r="N18" s="1092" t="s">
        <v>182</v>
      </c>
      <c r="O18" s="1093"/>
      <c r="P18" s="1093"/>
      <c r="Q18" s="1093"/>
      <c r="R18" s="988" t="s">
        <v>179</v>
      </c>
      <c r="S18" s="988"/>
      <c r="T18" s="1082"/>
      <c r="U18" s="1089" t="s">
        <v>181</v>
      </c>
      <c r="V18" s="967"/>
      <c r="W18" s="1092" t="s">
        <v>182</v>
      </c>
      <c r="X18" s="1093"/>
      <c r="Y18" s="1093"/>
      <c r="Z18" s="1093"/>
      <c r="AA18" s="988" t="s">
        <v>179</v>
      </c>
      <c r="AB18" s="988"/>
      <c r="AC18" s="1082"/>
      <c r="AD18" s="1089" t="s">
        <v>181</v>
      </c>
      <c r="AE18" s="967"/>
      <c r="AF18" s="1092" t="s">
        <v>182</v>
      </c>
      <c r="AG18" s="1093"/>
      <c r="AH18" s="1093"/>
      <c r="AI18" s="1093"/>
      <c r="AJ18" s="988" t="s">
        <v>179</v>
      </c>
      <c r="AK18" s="988"/>
      <c r="AL18" s="1082"/>
      <c r="AM18" s="1089" t="s">
        <v>181</v>
      </c>
      <c r="AN18" s="967"/>
      <c r="AO18" s="1092" t="s">
        <v>182</v>
      </c>
      <c r="AP18" s="1093"/>
      <c r="AQ18" s="1093"/>
      <c r="AR18" s="1093"/>
      <c r="AS18" s="988" t="s">
        <v>179</v>
      </c>
      <c r="AT18" s="988"/>
      <c r="AU18" s="1082"/>
    </row>
    <row r="19" spans="1:47" ht="22.5" customHeight="1" thickBot="1" x14ac:dyDescent="0.25">
      <c r="A19" s="1090"/>
      <c r="B19" s="1091"/>
      <c r="C19" s="1085" t="s">
        <v>183</v>
      </c>
      <c r="D19" s="1086"/>
      <c r="E19" s="1086"/>
      <c r="F19" s="1086"/>
      <c r="G19" s="1083"/>
      <c r="H19" s="1083"/>
      <c r="I19" s="1084"/>
      <c r="L19" s="1090"/>
      <c r="M19" s="1091"/>
      <c r="N19" s="1085" t="s">
        <v>183</v>
      </c>
      <c r="O19" s="1086"/>
      <c r="P19" s="1086"/>
      <c r="Q19" s="1086"/>
      <c r="R19" s="1083"/>
      <c r="S19" s="1083"/>
      <c r="T19" s="1084"/>
      <c r="U19" s="1090"/>
      <c r="V19" s="1091"/>
      <c r="W19" s="1085" t="s">
        <v>183</v>
      </c>
      <c r="X19" s="1086"/>
      <c r="Y19" s="1086"/>
      <c r="Z19" s="1086"/>
      <c r="AA19" s="1083"/>
      <c r="AB19" s="1083"/>
      <c r="AC19" s="1084"/>
      <c r="AD19" s="1090"/>
      <c r="AE19" s="1091"/>
      <c r="AF19" s="1085" t="s">
        <v>183</v>
      </c>
      <c r="AG19" s="1086"/>
      <c r="AH19" s="1086"/>
      <c r="AI19" s="1086"/>
      <c r="AJ19" s="1083"/>
      <c r="AK19" s="1083"/>
      <c r="AL19" s="1084"/>
      <c r="AM19" s="1090"/>
      <c r="AN19" s="1091"/>
      <c r="AO19" s="1085" t="s">
        <v>183</v>
      </c>
      <c r="AP19" s="1086"/>
      <c r="AQ19" s="1086"/>
      <c r="AR19" s="1086"/>
      <c r="AS19" s="1083"/>
      <c r="AT19" s="1083"/>
      <c r="AU19" s="1084"/>
    </row>
    <row r="20" spans="1:47" ht="19.5" customHeight="1" thickBot="1" x14ac:dyDescent="0.2">
      <c r="A20" s="1087" t="s">
        <v>228</v>
      </c>
      <c r="B20" s="1088"/>
      <c r="C20" s="1088"/>
      <c r="D20" s="1088"/>
      <c r="E20" s="1088"/>
      <c r="F20" s="1088"/>
      <c r="G20" s="1088"/>
      <c r="H20" s="1088"/>
      <c r="I20" s="1088"/>
      <c r="L20" s="1087" t="s">
        <v>228</v>
      </c>
      <c r="M20" s="1088"/>
      <c r="N20" s="1088"/>
      <c r="O20" s="1088"/>
      <c r="P20" s="1088"/>
      <c r="Q20" s="1088"/>
      <c r="R20" s="1088"/>
      <c r="S20" s="1088"/>
      <c r="T20" s="1088"/>
      <c r="U20" s="1087" t="s">
        <v>228</v>
      </c>
      <c r="V20" s="1088"/>
      <c r="W20" s="1088"/>
      <c r="X20" s="1088"/>
      <c r="Y20" s="1088"/>
      <c r="Z20" s="1088"/>
      <c r="AA20" s="1088"/>
      <c r="AB20" s="1088"/>
      <c r="AC20" s="1088"/>
      <c r="AD20" s="1087" t="s">
        <v>228</v>
      </c>
      <c r="AE20" s="1088"/>
      <c r="AF20" s="1088"/>
      <c r="AG20" s="1088"/>
      <c r="AH20" s="1088"/>
      <c r="AI20" s="1088"/>
      <c r="AJ20" s="1088"/>
      <c r="AK20" s="1088"/>
      <c r="AL20" s="1088"/>
      <c r="AM20" s="1087" t="s">
        <v>228</v>
      </c>
      <c r="AN20" s="1088"/>
      <c r="AO20" s="1088"/>
      <c r="AP20" s="1088"/>
      <c r="AQ20" s="1088"/>
      <c r="AR20" s="1088"/>
      <c r="AS20" s="1088"/>
      <c r="AT20" s="1088"/>
      <c r="AU20" s="1088"/>
    </row>
    <row r="21" spans="1:47" ht="23.25" customHeight="1" thickTop="1" x14ac:dyDescent="0.2">
      <c r="A21" s="346" t="s">
        <v>184</v>
      </c>
      <c r="B21" s="1076" t="s">
        <v>229</v>
      </c>
      <c r="C21" s="1077"/>
      <c r="D21" s="1077"/>
      <c r="E21" s="1077"/>
      <c r="F21" s="1077"/>
      <c r="G21" s="1077"/>
      <c r="H21" s="1077"/>
      <c r="I21" s="1078"/>
      <c r="L21" s="346" t="s">
        <v>184</v>
      </c>
      <c r="M21" s="1076" t="s">
        <v>229</v>
      </c>
      <c r="N21" s="1077"/>
      <c r="O21" s="1077"/>
      <c r="P21" s="1077"/>
      <c r="Q21" s="1077"/>
      <c r="R21" s="1077"/>
      <c r="S21" s="1077"/>
      <c r="T21" s="1078"/>
      <c r="U21" s="346" t="s">
        <v>184</v>
      </c>
      <c r="V21" s="1076" t="s">
        <v>229</v>
      </c>
      <c r="W21" s="1077"/>
      <c r="X21" s="1077"/>
      <c r="Y21" s="1077"/>
      <c r="Z21" s="1077"/>
      <c r="AA21" s="1077"/>
      <c r="AB21" s="1077"/>
      <c r="AC21" s="1078"/>
      <c r="AD21" s="346" t="s">
        <v>184</v>
      </c>
      <c r="AE21" s="1076" t="s">
        <v>229</v>
      </c>
      <c r="AF21" s="1077"/>
      <c r="AG21" s="1077"/>
      <c r="AH21" s="1077"/>
      <c r="AI21" s="1077"/>
      <c r="AJ21" s="1077"/>
      <c r="AK21" s="1077"/>
      <c r="AL21" s="1078"/>
      <c r="AM21" s="346" t="s">
        <v>184</v>
      </c>
      <c r="AN21" s="1076" t="s">
        <v>229</v>
      </c>
      <c r="AO21" s="1077"/>
      <c r="AP21" s="1077"/>
      <c r="AQ21" s="1077"/>
      <c r="AR21" s="1077"/>
      <c r="AS21" s="1077"/>
      <c r="AT21" s="1077"/>
      <c r="AU21" s="1078"/>
    </row>
    <row r="22" spans="1:47" ht="15.75" customHeight="1" thickBot="1" x14ac:dyDescent="0.25">
      <c r="A22" s="285" t="s">
        <v>185</v>
      </c>
      <c r="B22" s="1079" t="s">
        <v>230</v>
      </c>
      <c r="C22" s="1080"/>
      <c r="D22" s="1080"/>
      <c r="E22" s="1080"/>
      <c r="F22" s="1080"/>
      <c r="G22" s="1080"/>
      <c r="H22" s="1080"/>
      <c r="I22" s="1081"/>
      <c r="L22" s="285" t="s">
        <v>185</v>
      </c>
      <c r="M22" s="1079" t="s">
        <v>230</v>
      </c>
      <c r="N22" s="1080"/>
      <c r="O22" s="1080"/>
      <c r="P22" s="1080"/>
      <c r="Q22" s="1080"/>
      <c r="R22" s="1080"/>
      <c r="S22" s="1080"/>
      <c r="T22" s="1081"/>
      <c r="U22" s="285" t="s">
        <v>185</v>
      </c>
      <c r="V22" s="1079" t="s">
        <v>230</v>
      </c>
      <c r="W22" s="1080"/>
      <c r="X22" s="1080"/>
      <c r="Y22" s="1080"/>
      <c r="Z22" s="1080"/>
      <c r="AA22" s="1080"/>
      <c r="AB22" s="1080"/>
      <c r="AC22" s="1081"/>
      <c r="AD22" s="285" t="s">
        <v>185</v>
      </c>
      <c r="AE22" s="1079" t="s">
        <v>230</v>
      </c>
      <c r="AF22" s="1080"/>
      <c r="AG22" s="1080"/>
      <c r="AH22" s="1080"/>
      <c r="AI22" s="1080"/>
      <c r="AJ22" s="1080"/>
      <c r="AK22" s="1080"/>
      <c r="AL22" s="1081"/>
      <c r="AM22" s="285" t="s">
        <v>185</v>
      </c>
      <c r="AN22" s="1079" t="s">
        <v>230</v>
      </c>
      <c r="AO22" s="1080"/>
      <c r="AP22" s="1080"/>
      <c r="AQ22" s="1080"/>
      <c r="AR22" s="1080"/>
      <c r="AS22" s="1080"/>
      <c r="AT22" s="1080"/>
      <c r="AU22" s="1081"/>
    </row>
    <row r="23" spans="1:47" ht="18" customHeight="1" thickTop="1" x14ac:dyDescent="0.15">
      <c r="A23" s="345" t="s">
        <v>186</v>
      </c>
      <c r="L23" s="345" t="s">
        <v>186</v>
      </c>
      <c r="U23" s="345" t="s">
        <v>186</v>
      </c>
      <c r="AD23" s="345" t="s">
        <v>186</v>
      </c>
      <c r="AM23" s="345" t="s">
        <v>186</v>
      </c>
    </row>
    <row r="24" spans="1:47" ht="15" customHeight="1" x14ac:dyDescent="0.2">
      <c r="A24" s="944" t="s">
        <v>187</v>
      </c>
      <c r="B24" s="763"/>
      <c r="C24" s="759" t="s">
        <v>188</v>
      </c>
      <c r="D24" s="760"/>
      <c r="E24" s="760"/>
      <c r="F24" s="760"/>
      <c r="G24" s="763"/>
      <c r="H24" s="251" t="s">
        <v>189</v>
      </c>
      <c r="I24" s="251" t="s">
        <v>190</v>
      </c>
      <c r="L24" s="944" t="s">
        <v>187</v>
      </c>
      <c r="M24" s="763"/>
      <c r="N24" s="759" t="s">
        <v>188</v>
      </c>
      <c r="O24" s="760"/>
      <c r="P24" s="760"/>
      <c r="Q24" s="760"/>
      <c r="R24" s="763"/>
      <c r="S24" s="251" t="s">
        <v>189</v>
      </c>
      <c r="T24" s="251" t="s">
        <v>190</v>
      </c>
      <c r="U24" s="944" t="s">
        <v>187</v>
      </c>
      <c r="V24" s="763"/>
      <c r="W24" s="759" t="s">
        <v>188</v>
      </c>
      <c r="X24" s="760"/>
      <c r="Y24" s="760"/>
      <c r="Z24" s="760"/>
      <c r="AA24" s="763"/>
      <c r="AB24" s="251" t="s">
        <v>189</v>
      </c>
      <c r="AC24" s="251" t="s">
        <v>190</v>
      </c>
      <c r="AD24" s="944" t="s">
        <v>187</v>
      </c>
      <c r="AE24" s="763"/>
      <c r="AF24" s="759" t="s">
        <v>188</v>
      </c>
      <c r="AG24" s="760"/>
      <c r="AH24" s="760"/>
      <c r="AI24" s="760"/>
      <c r="AJ24" s="763"/>
      <c r="AK24" s="251" t="s">
        <v>189</v>
      </c>
      <c r="AL24" s="251" t="s">
        <v>190</v>
      </c>
      <c r="AM24" s="944" t="s">
        <v>187</v>
      </c>
      <c r="AN24" s="763"/>
      <c r="AO24" s="759" t="s">
        <v>188</v>
      </c>
      <c r="AP24" s="760"/>
      <c r="AQ24" s="760"/>
      <c r="AR24" s="760"/>
      <c r="AS24" s="763"/>
      <c r="AT24" s="251" t="s">
        <v>189</v>
      </c>
      <c r="AU24" s="251" t="s">
        <v>190</v>
      </c>
    </row>
    <row r="25" spans="1:47" ht="15" customHeight="1" x14ac:dyDescent="0.2">
      <c r="A25" s="1067" t="s">
        <v>191</v>
      </c>
      <c r="B25" s="1067"/>
      <c r="C25" s="1073" t="s">
        <v>192</v>
      </c>
      <c r="D25" s="1074"/>
      <c r="E25" s="1074"/>
      <c r="F25" s="1074"/>
      <c r="G25" s="1075"/>
      <c r="H25" s="340" t="s">
        <v>231</v>
      </c>
      <c r="I25" s="340" t="s">
        <v>232</v>
      </c>
      <c r="L25" s="1067" t="s">
        <v>191</v>
      </c>
      <c r="M25" s="1067"/>
      <c r="N25" s="1073" t="s">
        <v>192</v>
      </c>
      <c r="O25" s="1074"/>
      <c r="P25" s="1074"/>
      <c r="Q25" s="1074"/>
      <c r="R25" s="1075"/>
      <c r="S25" s="340" t="s">
        <v>231</v>
      </c>
      <c r="T25" s="340" t="s">
        <v>232</v>
      </c>
      <c r="U25" s="1067" t="s">
        <v>191</v>
      </c>
      <c r="V25" s="1067"/>
      <c r="W25" s="1073" t="s">
        <v>192</v>
      </c>
      <c r="X25" s="1074"/>
      <c r="Y25" s="1074"/>
      <c r="Z25" s="1074"/>
      <c r="AA25" s="1075"/>
      <c r="AB25" s="340" t="s">
        <v>231</v>
      </c>
      <c r="AC25" s="340" t="s">
        <v>232</v>
      </c>
      <c r="AD25" s="1067" t="s">
        <v>191</v>
      </c>
      <c r="AE25" s="1067"/>
      <c r="AF25" s="1073" t="s">
        <v>192</v>
      </c>
      <c r="AG25" s="1074"/>
      <c r="AH25" s="1074"/>
      <c r="AI25" s="1074"/>
      <c r="AJ25" s="1075"/>
      <c r="AK25" s="340" t="s">
        <v>231</v>
      </c>
      <c r="AL25" s="340" t="s">
        <v>232</v>
      </c>
      <c r="AM25" s="1067" t="s">
        <v>191</v>
      </c>
      <c r="AN25" s="1067"/>
      <c r="AO25" s="1073" t="s">
        <v>192</v>
      </c>
      <c r="AP25" s="1074"/>
      <c r="AQ25" s="1074"/>
      <c r="AR25" s="1074"/>
      <c r="AS25" s="1075"/>
      <c r="AT25" s="340" t="s">
        <v>231</v>
      </c>
      <c r="AU25" s="340" t="s">
        <v>232</v>
      </c>
    </row>
    <row r="26" spans="1:47" ht="15" customHeight="1" x14ac:dyDescent="0.2">
      <c r="A26" s="1067" t="s">
        <v>195</v>
      </c>
      <c r="B26" s="1067"/>
      <c r="C26" s="1073" t="s">
        <v>233</v>
      </c>
      <c r="D26" s="1074"/>
      <c r="E26" s="1074"/>
      <c r="F26" s="1074"/>
      <c r="G26" s="1075"/>
      <c r="H26" s="340" t="s">
        <v>232</v>
      </c>
      <c r="I26" s="340" t="s">
        <v>234</v>
      </c>
      <c r="J26" s="14"/>
      <c r="L26" s="1067" t="s">
        <v>195</v>
      </c>
      <c r="M26" s="1067"/>
      <c r="N26" s="1073" t="s">
        <v>233</v>
      </c>
      <c r="O26" s="1074"/>
      <c r="P26" s="1074"/>
      <c r="Q26" s="1074"/>
      <c r="R26" s="1075"/>
      <c r="S26" s="340" t="s">
        <v>232</v>
      </c>
      <c r="T26" s="340" t="s">
        <v>234</v>
      </c>
      <c r="U26" s="1067" t="s">
        <v>195</v>
      </c>
      <c r="V26" s="1067"/>
      <c r="W26" s="1073" t="s">
        <v>233</v>
      </c>
      <c r="X26" s="1074"/>
      <c r="Y26" s="1074"/>
      <c r="Z26" s="1074"/>
      <c r="AA26" s="1075"/>
      <c r="AB26" s="340" t="s">
        <v>232</v>
      </c>
      <c r="AC26" s="340" t="s">
        <v>234</v>
      </c>
      <c r="AD26" s="1067" t="s">
        <v>195</v>
      </c>
      <c r="AE26" s="1067"/>
      <c r="AF26" s="1073" t="s">
        <v>233</v>
      </c>
      <c r="AG26" s="1074"/>
      <c r="AH26" s="1074"/>
      <c r="AI26" s="1074"/>
      <c r="AJ26" s="1075"/>
      <c r="AK26" s="340" t="s">
        <v>232</v>
      </c>
      <c r="AL26" s="340" t="s">
        <v>234</v>
      </c>
      <c r="AM26" s="1067" t="s">
        <v>195</v>
      </c>
      <c r="AN26" s="1067"/>
      <c r="AO26" s="1073" t="s">
        <v>233</v>
      </c>
      <c r="AP26" s="1074"/>
      <c r="AQ26" s="1074"/>
      <c r="AR26" s="1074"/>
      <c r="AS26" s="1075"/>
      <c r="AT26" s="340" t="s">
        <v>232</v>
      </c>
      <c r="AU26" s="340" t="s">
        <v>234</v>
      </c>
    </row>
    <row r="27" spans="1:47" ht="15" customHeight="1" x14ac:dyDescent="0.2">
      <c r="A27" s="1067" t="s">
        <v>196</v>
      </c>
      <c r="B27" s="1067"/>
      <c r="C27" s="1068" t="s">
        <v>197</v>
      </c>
      <c r="D27" s="1069"/>
      <c r="E27" s="1069"/>
      <c r="F27" s="1069"/>
      <c r="G27" s="1070"/>
      <c r="H27" s="340" t="s">
        <v>231</v>
      </c>
      <c r="I27" s="344" t="s">
        <v>235</v>
      </c>
      <c r="L27" s="1067" t="s">
        <v>196</v>
      </c>
      <c r="M27" s="1067"/>
      <c r="N27" s="1068" t="s">
        <v>197</v>
      </c>
      <c r="O27" s="1069"/>
      <c r="P27" s="1069"/>
      <c r="Q27" s="1069"/>
      <c r="R27" s="1070"/>
      <c r="S27" s="340" t="s">
        <v>231</v>
      </c>
      <c r="T27" s="344" t="s">
        <v>235</v>
      </c>
      <c r="U27" s="1067" t="s">
        <v>196</v>
      </c>
      <c r="V27" s="1067"/>
      <c r="W27" s="1068" t="s">
        <v>197</v>
      </c>
      <c r="X27" s="1069"/>
      <c r="Y27" s="1069"/>
      <c r="Z27" s="1069"/>
      <c r="AA27" s="1070"/>
      <c r="AB27" s="340" t="s">
        <v>231</v>
      </c>
      <c r="AC27" s="344" t="s">
        <v>235</v>
      </c>
      <c r="AD27" s="1067" t="s">
        <v>196</v>
      </c>
      <c r="AE27" s="1067"/>
      <c r="AF27" s="1068" t="s">
        <v>197</v>
      </c>
      <c r="AG27" s="1069"/>
      <c r="AH27" s="1069"/>
      <c r="AI27" s="1069"/>
      <c r="AJ27" s="1070"/>
      <c r="AK27" s="340" t="s">
        <v>231</v>
      </c>
      <c r="AL27" s="344" t="s">
        <v>235</v>
      </c>
      <c r="AM27" s="1067" t="s">
        <v>196</v>
      </c>
      <c r="AN27" s="1067"/>
      <c r="AO27" s="1068" t="s">
        <v>197</v>
      </c>
      <c r="AP27" s="1069"/>
      <c r="AQ27" s="1069"/>
      <c r="AR27" s="1069"/>
      <c r="AS27" s="1070"/>
      <c r="AT27" s="340" t="s">
        <v>231</v>
      </c>
      <c r="AU27" s="344" t="s">
        <v>235</v>
      </c>
    </row>
    <row r="28" spans="1:47" ht="9.75" customHeight="1" x14ac:dyDescent="0.2">
      <c r="A28" s="38"/>
      <c r="B28" s="39"/>
      <c r="C28" s="39"/>
      <c r="D28" s="39"/>
      <c r="E28" s="39"/>
      <c r="F28" s="39"/>
      <c r="G28" s="39"/>
      <c r="H28" s="39"/>
      <c r="I28" s="39"/>
      <c r="L28" s="38"/>
      <c r="M28" s="39"/>
      <c r="N28" s="39"/>
      <c r="O28" s="39"/>
      <c r="P28" s="39"/>
      <c r="Q28" s="39"/>
      <c r="R28" s="39"/>
      <c r="S28" s="39"/>
      <c r="T28" s="39"/>
      <c r="U28" s="38"/>
      <c r="V28" s="39"/>
      <c r="W28" s="39"/>
      <c r="X28" s="39"/>
      <c r="Y28" s="39"/>
      <c r="Z28" s="39"/>
      <c r="AA28" s="39"/>
      <c r="AB28" s="39"/>
      <c r="AC28" s="39"/>
      <c r="AD28" s="38"/>
      <c r="AE28" s="39"/>
      <c r="AF28" s="39"/>
      <c r="AG28" s="39"/>
      <c r="AH28" s="39"/>
      <c r="AI28" s="39"/>
      <c r="AJ28" s="39"/>
      <c r="AK28" s="39"/>
      <c r="AL28" s="39"/>
      <c r="AM28" s="38"/>
      <c r="AN28" s="39"/>
      <c r="AO28" s="39"/>
      <c r="AP28" s="39"/>
      <c r="AQ28" s="39"/>
      <c r="AR28" s="39"/>
      <c r="AS28" s="39"/>
      <c r="AT28" s="39"/>
      <c r="AU28" s="39"/>
    </row>
    <row r="29" spans="1:47" ht="15" customHeight="1" x14ac:dyDescent="0.2">
      <c r="A29" s="1071" t="s">
        <v>187</v>
      </c>
      <c r="B29" s="1072"/>
      <c r="C29" s="1072" t="s">
        <v>188</v>
      </c>
      <c r="D29" s="1072"/>
      <c r="E29" s="1072"/>
      <c r="F29" s="1072"/>
      <c r="G29" s="1072"/>
      <c r="H29" s="353" t="s">
        <v>189</v>
      </c>
      <c r="I29" s="353" t="s">
        <v>190</v>
      </c>
      <c r="L29" s="1071" t="s">
        <v>187</v>
      </c>
      <c r="M29" s="1072"/>
      <c r="N29" s="1072" t="s">
        <v>188</v>
      </c>
      <c r="O29" s="1072"/>
      <c r="P29" s="1072"/>
      <c r="Q29" s="1072"/>
      <c r="R29" s="1072"/>
      <c r="S29" s="353" t="s">
        <v>189</v>
      </c>
      <c r="T29" s="353" t="s">
        <v>190</v>
      </c>
      <c r="U29" s="1071" t="s">
        <v>187</v>
      </c>
      <c r="V29" s="1072"/>
      <c r="W29" s="1072" t="s">
        <v>188</v>
      </c>
      <c r="X29" s="1072"/>
      <c r="Y29" s="1072"/>
      <c r="Z29" s="1072"/>
      <c r="AA29" s="1072"/>
      <c r="AB29" s="353" t="s">
        <v>189</v>
      </c>
      <c r="AC29" s="353" t="s">
        <v>190</v>
      </c>
      <c r="AD29" s="1071" t="s">
        <v>187</v>
      </c>
      <c r="AE29" s="1072"/>
      <c r="AF29" s="1072" t="s">
        <v>188</v>
      </c>
      <c r="AG29" s="1072"/>
      <c r="AH29" s="1072"/>
      <c r="AI29" s="1072"/>
      <c r="AJ29" s="1072"/>
      <c r="AK29" s="353" t="s">
        <v>189</v>
      </c>
      <c r="AL29" s="353" t="s">
        <v>190</v>
      </c>
      <c r="AM29" s="1071" t="s">
        <v>187</v>
      </c>
      <c r="AN29" s="1072"/>
      <c r="AO29" s="1072" t="s">
        <v>188</v>
      </c>
      <c r="AP29" s="1072"/>
      <c r="AQ29" s="1072"/>
      <c r="AR29" s="1072"/>
      <c r="AS29" s="1072"/>
      <c r="AT29" s="353" t="s">
        <v>189</v>
      </c>
      <c r="AU29" s="353" t="s">
        <v>190</v>
      </c>
    </row>
    <row r="30" spans="1:47" ht="30" customHeight="1" x14ac:dyDescent="0.2">
      <c r="A30" s="1065"/>
      <c r="B30" s="1065"/>
      <c r="C30" s="1066"/>
      <c r="D30" s="1066"/>
      <c r="E30" s="1066"/>
      <c r="F30" s="1066"/>
      <c r="G30" s="1066"/>
      <c r="H30" s="354"/>
      <c r="I30" s="354"/>
      <c r="J30" s="14" t="s">
        <v>198</v>
      </c>
      <c r="K30" t="s">
        <v>199</v>
      </c>
      <c r="L30" s="1065"/>
      <c r="M30" s="1065"/>
      <c r="N30" s="1066"/>
      <c r="O30" s="1066"/>
      <c r="P30" s="1066"/>
      <c r="Q30" s="1066"/>
      <c r="R30" s="1066"/>
      <c r="S30" s="354"/>
      <c r="T30" s="354"/>
      <c r="U30" s="1065"/>
      <c r="V30" s="1065"/>
      <c r="W30" s="1066"/>
      <c r="X30" s="1066"/>
      <c r="Y30" s="1066"/>
      <c r="Z30" s="1066"/>
      <c r="AA30" s="1066"/>
      <c r="AB30" s="354"/>
      <c r="AC30" s="354"/>
      <c r="AD30" s="1065"/>
      <c r="AE30" s="1065"/>
      <c r="AF30" s="1066"/>
      <c r="AG30" s="1066"/>
      <c r="AH30" s="1066"/>
      <c r="AI30" s="1066"/>
      <c r="AJ30" s="1066"/>
      <c r="AK30" s="354"/>
      <c r="AL30" s="354"/>
      <c r="AM30" s="1065"/>
      <c r="AN30" s="1065"/>
      <c r="AO30" s="1066"/>
      <c r="AP30" s="1066"/>
      <c r="AQ30" s="1066"/>
      <c r="AR30" s="1066"/>
      <c r="AS30" s="1066"/>
      <c r="AT30" s="354"/>
      <c r="AU30" s="354"/>
    </row>
    <row r="31" spans="1:47" ht="30" customHeight="1" x14ac:dyDescent="0.2">
      <c r="A31" s="1065"/>
      <c r="B31" s="1065"/>
      <c r="C31" s="1066"/>
      <c r="D31" s="1066"/>
      <c r="E31" s="1066"/>
      <c r="F31" s="1066"/>
      <c r="G31" s="1066"/>
      <c r="H31" s="354"/>
      <c r="I31" s="354"/>
      <c r="J31" s="14" t="s">
        <v>201</v>
      </c>
      <c r="K31" t="s">
        <v>202</v>
      </c>
      <c r="L31" s="1065"/>
      <c r="M31" s="1065"/>
      <c r="N31" s="1066"/>
      <c r="O31" s="1066"/>
      <c r="P31" s="1066"/>
      <c r="Q31" s="1066"/>
      <c r="R31" s="1066"/>
      <c r="S31" s="354"/>
      <c r="T31" s="354"/>
      <c r="U31" s="1065"/>
      <c r="V31" s="1065"/>
      <c r="W31" s="1066"/>
      <c r="X31" s="1066"/>
      <c r="Y31" s="1066"/>
      <c r="Z31" s="1066"/>
      <c r="AA31" s="1066"/>
      <c r="AB31" s="354"/>
      <c r="AC31" s="354"/>
      <c r="AD31" s="1065"/>
      <c r="AE31" s="1065"/>
      <c r="AF31" s="1066"/>
      <c r="AG31" s="1066"/>
      <c r="AH31" s="1066"/>
      <c r="AI31" s="1066"/>
      <c r="AJ31" s="1066"/>
      <c r="AK31" s="354"/>
      <c r="AL31" s="354"/>
      <c r="AM31" s="1065"/>
      <c r="AN31" s="1065"/>
      <c r="AO31" s="1066"/>
      <c r="AP31" s="1066"/>
      <c r="AQ31" s="1066"/>
      <c r="AR31" s="1066"/>
      <c r="AS31" s="1066"/>
      <c r="AT31" s="354"/>
      <c r="AU31" s="354"/>
    </row>
    <row r="32" spans="1:47" ht="30" customHeight="1" x14ac:dyDescent="0.2">
      <c r="A32" s="1065"/>
      <c r="B32" s="1065"/>
      <c r="C32" s="1066"/>
      <c r="D32" s="1066"/>
      <c r="E32" s="1066"/>
      <c r="F32" s="1066"/>
      <c r="G32" s="1066"/>
      <c r="H32" s="354"/>
      <c r="I32" s="354"/>
      <c r="J32" s="14" t="s">
        <v>204</v>
      </c>
      <c r="K32" t="s">
        <v>205</v>
      </c>
      <c r="L32" s="1065"/>
      <c r="M32" s="1065"/>
      <c r="N32" s="1066"/>
      <c r="O32" s="1066"/>
      <c r="P32" s="1066"/>
      <c r="Q32" s="1066"/>
      <c r="R32" s="1066"/>
      <c r="S32" s="354"/>
      <c r="T32" s="354"/>
      <c r="U32" s="1065"/>
      <c r="V32" s="1065"/>
      <c r="W32" s="1066"/>
      <c r="X32" s="1066"/>
      <c r="Y32" s="1066"/>
      <c r="Z32" s="1066"/>
      <c r="AA32" s="1066"/>
      <c r="AB32" s="354"/>
      <c r="AC32" s="354"/>
      <c r="AD32" s="1065"/>
      <c r="AE32" s="1065"/>
      <c r="AF32" s="1066"/>
      <c r="AG32" s="1066"/>
      <c r="AH32" s="1066"/>
      <c r="AI32" s="1066"/>
      <c r="AJ32" s="1066"/>
      <c r="AK32" s="354"/>
      <c r="AL32" s="354"/>
      <c r="AM32" s="1065"/>
      <c r="AN32" s="1065"/>
      <c r="AO32" s="1066"/>
      <c r="AP32" s="1066"/>
      <c r="AQ32" s="1066"/>
      <c r="AR32" s="1066"/>
      <c r="AS32" s="1066"/>
      <c r="AT32" s="354"/>
      <c r="AU32" s="354"/>
    </row>
    <row r="33" spans="1:47" ht="20.25" customHeight="1" x14ac:dyDescent="0.2">
      <c r="A33" s="350" t="s">
        <v>215</v>
      </c>
      <c r="B33" s="351"/>
      <c r="C33" s="352" t="s">
        <v>216</v>
      </c>
      <c r="D33" s="351"/>
      <c r="E33" s="351"/>
      <c r="F33" s="351"/>
      <c r="G33" s="351"/>
      <c r="H33" s="351"/>
      <c r="I33" s="351"/>
      <c r="J33" s="14"/>
      <c r="L33" s="350" t="s">
        <v>215</v>
      </c>
      <c r="M33" s="351"/>
      <c r="N33" s="352" t="s">
        <v>216</v>
      </c>
      <c r="O33" s="351"/>
      <c r="P33" s="351"/>
      <c r="Q33" s="351"/>
      <c r="R33" s="351"/>
      <c r="S33" s="351"/>
      <c r="T33" s="351"/>
      <c r="U33" s="350" t="s">
        <v>215</v>
      </c>
      <c r="V33" s="351"/>
      <c r="W33" s="352" t="s">
        <v>216</v>
      </c>
      <c r="X33" s="351"/>
      <c r="Y33" s="351"/>
      <c r="Z33" s="351"/>
      <c r="AA33" s="351"/>
      <c r="AB33" s="351"/>
      <c r="AC33" s="351"/>
      <c r="AD33" s="350" t="s">
        <v>215</v>
      </c>
      <c r="AE33" s="351"/>
      <c r="AF33" s="352" t="s">
        <v>216</v>
      </c>
      <c r="AG33" s="351"/>
      <c r="AH33" s="351"/>
      <c r="AI33" s="351"/>
      <c r="AJ33" s="351"/>
      <c r="AK33" s="351"/>
      <c r="AL33" s="351"/>
      <c r="AM33" s="350" t="s">
        <v>215</v>
      </c>
      <c r="AN33" s="351"/>
      <c r="AO33" s="352" t="s">
        <v>216</v>
      </c>
      <c r="AP33" s="351"/>
      <c r="AQ33" s="351"/>
      <c r="AR33" s="351"/>
      <c r="AS33" s="351"/>
      <c r="AT33" s="351"/>
      <c r="AU33" s="351"/>
    </row>
    <row r="34" spans="1:47" ht="82.5" customHeight="1" x14ac:dyDescent="0.2">
      <c r="A34" s="1015" t="s">
        <v>236</v>
      </c>
      <c r="B34" s="286" t="s">
        <v>217</v>
      </c>
      <c r="C34" s="1017" t="s">
        <v>218</v>
      </c>
      <c r="D34" s="1018"/>
      <c r="E34" s="1018"/>
      <c r="F34" s="1018"/>
      <c r="G34" s="1018"/>
      <c r="H34" s="1018"/>
      <c r="I34" s="287" t="s">
        <v>219</v>
      </c>
      <c r="J34" s="14"/>
      <c r="L34" s="1015" t="s">
        <v>236</v>
      </c>
      <c r="M34" s="286" t="s">
        <v>217</v>
      </c>
      <c r="N34" s="1017" t="s">
        <v>218</v>
      </c>
      <c r="O34" s="1018"/>
      <c r="P34" s="1018"/>
      <c r="Q34" s="1018"/>
      <c r="R34" s="1018"/>
      <c r="S34" s="1018"/>
      <c r="T34" s="287" t="s">
        <v>219</v>
      </c>
      <c r="U34" s="1015" t="s">
        <v>236</v>
      </c>
      <c r="V34" s="286" t="s">
        <v>217</v>
      </c>
      <c r="W34" s="1017" t="s">
        <v>218</v>
      </c>
      <c r="X34" s="1018"/>
      <c r="Y34" s="1018"/>
      <c r="Z34" s="1018"/>
      <c r="AA34" s="1018"/>
      <c r="AB34" s="1018"/>
      <c r="AC34" s="287" t="s">
        <v>219</v>
      </c>
      <c r="AD34" s="1015" t="s">
        <v>236</v>
      </c>
      <c r="AE34" s="286" t="s">
        <v>217</v>
      </c>
      <c r="AF34" s="1017" t="s">
        <v>218</v>
      </c>
      <c r="AG34" s="1018"/>
      <c r="AH34" s="1018"/>
      <c r="AI34" s="1018"/>
      <c r="AJ34" s="1018"/>
      <c r="AK34" s="1018"/>
      <c r="AL34" s="287" t="s">
        <v>219</v>
      </c>
      <c r="AM34" s="1015" t="s">
        <v>236</v>
      </c>
      <c r="AN34" s="286" t="s">
        <v>217</v>
      </c>
      <c r="AO34" s="1017" t="s">
        <v>218</v>
      </c>
      <c r="AP34" s="1018"/>
      <c r="AQ34" s="1018"/>
      <c r="AR34" s="1018"/>
      <c r="AS34" s="1018"/>
      <c r="AT34" s="1018"/>
      <c r="AU34" s="287" t="s">
        <v>219</v>
      </c>
    </row>
    <row r="35" spans="1:47" ht="82.5" customHeight="1" x14ac:dyDescent="0.2">
      <c r="A35" s="1016"/>
      <c r="B35" s="286" t="s">
        <v>220</v>
      </c>
      <c r="C35" s="1018"/>
      <c r="D35" s="1018"/>
      <c r="E35" s="1018"/>
      <c r="F35" s="1018"/>
      <c r="G35" s="1018"/>
      <c r="H35" s="1018"/>
      <c r="I35" s="288"/>
      <c r="J35" s="14" t="s">
        <v>206</v>
      </c>
      <c r="K35" t="s">
        <v>207</v>
      </c>
      <c r="L35" s="1016"/>
      <c r="M35" s="286" t="s">
        <v>220</v>
      </c>
      <c r="N35" s="1018"/>
      <c r="O35" s="1018"/>
      <c r="P35" s="1018"/>
      <c r="Q35" s="1018"/>
      <c r="R35" s="1018"/>
      <c r="S35" s="1018"/>
      <c r="T35" s="288"/>
      <c r="U35" s="1016"/>
      <c r="V35" s="286" t="s">
        <v>220</v>
      </c>
      <c r="W35" s="1018"/>
      <c r="X35" s="1018"/>
      <c r="Y35" s="1018"/>
      <c r="Z35" s="1018"/>
      <c r="AA35" s="1018"/>
      <c r="AB35" s="1018"/>
      <c r="AC35" s="288"/>
      <c r="AD35" s="1016"/>
      <c r="AE35" s="286" t="s">
        <v>220</v>
      </c>
      <c r="AF35" s="1018"/>
      <c r="AG35" s="1018"/>
      <c r="AH35" s="1018"/>
      <c r="AI35" s="1018"/>
      <c r="AJ35" s="1018"/>
      <c r="AK35" s="1018"/>
      <c r="AL35" s="288"/>
      <c r="AM35" s="1016"/>
      <c r="AN35" s="286" t="s">
        <v>220</v>
      </c>
      <c r="AO35" s="1018"/>
      <c r="AP35" s="1018"/>
      <c r="AQ35" s="1018"/>
      <c r="AR35" s="1018"/>
      <c r="AS35" s="1018"/>
      <c r="AT35" s="1018"/>
      <c r="AU35" s="288"/>
    </row>
    <row r="36" spans="1:47" ht="6" customHeight="1" x14ac:dyDescent="0.2">
      <c r="A36" s="289"/>
      <c r="B36" s="289"/>
      <c r="C36" s="289"/>
      <c r="D36" s="289"/>
      <c r="E36" s="289"/>
      <c r="F36" s="289"/>
      <c r="G36" s="289"/>
      <c r="H36" s="289"/>
      <c r="I36" s="289"/>
      <c r="K36" t="s">
        <v>208</v>
      </c>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row>
    <row r="37" spans="1:47" ht="18" customHeight="1" x14ac:dyDescent="0.2">
      <c r="C37" s="1063" t="s">
        <v>221</v>
      </c>
      <c r="D37" s="759" t="s">
        <v>222</v>
      </c>
      <c r="E37" s="760"/>
      <c r="F37" s="763"/>
      <c r="G37" s="251" t="s">
        <v>223</v>
      </c>
      <c r="H37" s="251" t="s">
        <v>237</v>
      </c>
      <c r="I37" s="251" t="s">
        <v>225</v>
      </c>
      <c r="N37" s="1063" t="s">
        <v>221</v>
      </c>
      <c r="O37" s="759" t="s">
        <v>222</v>
      </c>
      <c r="P37" s="760"/>
      <c r="Q37" s="763"/>
      <c r="R37" s="251" t="s">
        <v>223</v>
      </c>
      <c r="S37" s="251" t="s">
        <v>237</v>
      </c>
      <c r="T37" s="251" t="s">
        <v>225</v>
      </c>
      <c r="W37" s="1063" t="s">
        <v>221</v>
      </c>
      <c r="X37" s="759" t="s">
        <v>222</v>
      </c>
      <c r="Y37" s="760"/>
      <c r="Z37" s="763"/>
      <c r="AA37" s="251" t="s">
        <v>223</v>
      </c>
      <c r="AB37" s="251" t="s">
        <v>237</v>
      </c>
      <c r="AC37" s="251" t="s">
        <v>225</v>
      </c>
      <c r="AF37" s="1063" t="s">
        <v>221</v>
      </c>
      <c r="AG37" s="759" t="s">
        <v>222</v>
      </c>
      <c r="AH37" s="760"/>
      <c r="AI37" s="763"/>
      <c r="AJ37" s="251" t="s">
        <v>223</v>
      </c>
      <c r="AK37" s="251" t="s">
        <v>237</v>
      </c>
      <c r="AL37" s="251" t="s">
        <v>225</v>
      </c>
      <c r="AO37" s="1063" t="s">
        <v>221</v>
      </c>
      <c r="AP37" s="759" t="s">
        <v>222</v>
      </c>
      <c r="AQ37" s="760"/>
      <c r="AR37" s="763"/>
      <c r="AS37" s="251" t="s">
        <v>223</v>
      </c>
      <c r="AT37" s="251" t="s">
        <v>237</v>
      </c>
      <c r="AU37" s="251" t="s">
        <v>225</v>
      </c>
    </row>
    <row r="38" spans="1:47" ht="45" customHeight="1" x14ac:dyDescent="0.2">
      <c r="C38" s="1064"/>
      <c r="D38" s="1024"/>
      <c r="E38" s="1025"/>
      <c r="F38" s="1026"/>
      <c r="G38" s="290"/>
      <c r="H38" s="290"/>
      <c r="I38" s="290"/>
      <c r="N38" s="1064"/>
      <c r="O38" s="1024"/>
      <c r="P38" s="1025"/>
      <c r="Q38" s="1026"/>
      <c r="R38" s="290"/>
      <c r="S38" s="290"/>
      <c r="T38" s="290"/>
      <c r="W38" s="1064"/>
      <c r="X38" s="1024"/>
      <c r="Y38" s="1025"/>
      <c r="Z38" s="1026"/>
      <c r="AA38" s="290"/>
      <c r="AB38" s="290"/>
      <c r="AC38" s="290"/>
      <c r="AF38" s="1064"/>
      <c r="AG38" s="1024"/>
      <c r="AH38" s="1025"/>
      <c r="AI38" s="1026"/>
      <c r="AJ38" s="290"/>
      <c r="AK38" s="290"/>
      <c r="AL38" s="290"/>
      <c r="AO38" s="1064"/>
      <c r="AP38" s="1024"/>
      <c r="AQ38" s="1025"/>
      <c r="AR38" s="1026"/>
      <c r="AS38" s="290"/>
      <c r="AT38" s="290"/>
      <c r="AU38" s="290"/>
    </row>
    <row r="39" spans="1:47" ht="24.9" customHeight="1" x14ac:dyDescent="0.2">
      <c r="A39" t="s">
        <v>191</v>
      </c>
    </row>
    <row r="40" spans="1:47" ht="24.9" customHeight="1" x14ac:dyDescent="0.2">
      <c r="A40" t="s">
        <v>200</v>
      </c>
    </row>
    <row r="41" spans="1:47" ht="24.9" customHeight="1" x14ac:dyDescent="0.2">
      <c r="A41" t="s">
        <v>203</v>
      </c>
    </row>
    <row r="42" spans="1:47" ht="24.9" customHeight="1" x14ac:dyDescent="0.2">
      <c r="A42" t="s">
        <v>238</v>
      </c>
    </row>
    <row r="43" spans="1:47" x14ac:dyDescent="0.2">
      <c r="A43" t="s">
        <v>239</v>
      </c>
    </row>
    <row r="44" spans="1:47" x14ac:dyDescent="0.2">
      <c r="A44" t="s">
        <v>209</v>
      </c>
    </row>
    <row r="45" spans="1:47" x14ac:dyDescent="0.2">
      <c r="A45" t="s">
        <v>210</v>
      </c>
    </row>
    <row r="46" spans="1:47" x14ac:dyDescent="0.2">
      <c r="A46" t="s">
        <v>211</v>
      </c>
    </row>
    <row r="47" spans="1:47" x14ac:dyDescent="0.2">
      <c r="A47" t="s">
        <v>212</v>
      </c>
    </row>
    <row r="48" spans="1:47" x14ac:dyDescent="0.2">
      <c r="A48" t="s">
        <v>213</v>
      </c>
    </row>
    <row r="49" spans="1:1" x14ac:dyDescent="0.2">
      <c r="A49" t="s">
        <v>214</v>
      </c>
    </row>
    <row r="50" spans="1:1" x14ac:dyDescent="0.2">
      <c r="A50" t="s">
        <v>240</v>
      </c>
    </row>
  </sheetData>
  <mergeCells count="265">
    <mergeCell ref="E2:G2"/>
    <mergeCell ref="G4:I4"/>
    <mergeCell ref="A5:I5"/>
    <mergeCell ref="A8:I8"/>
    <mergeCell ref="A9:I9"/>
    <mergeCell ref="A12:B12"/>
    <mergeCell ref="C12:G12"/>
    <mergeCell ref="H12:H13"/>
    <mergeCell ref="I12:I13"/>
    <mergeCell ref="A13:B13"/>
    <mergeCell ref="C13:G13"/>
    <mergeCell ref="A10:B10"/>
    <mergeCell ref="C10:F10"/>
    <mergeCell ref="H10:I10"/>
    <mergeCell ref="A15:B15"/>
    <mergeCell ref="C15:D15"/>
    <mergeCell ref="E15:I15"/>
    <mergeCell ref="C14:E14"/>
    <mergeCell ref="G14:I14"/>
    <mergeCell ref="A16:B17"/>
    <mergeCell ref="C16:F16"/>
    <mergeCell ref="G16:I16"/>
    <mergeCell ref="C17:F17"/>
    <mergeCell ref="G17:I17"/>
    <mergeCell ref="C37:C38"/>
    <mergeCell ref="D37:F37"/>
    <mergeCell ref="D38:F38"/>
    <mergeCell ref="C25:G25"/>
    <mergeCell ref="C26:G26"/>
    <mergeCell ref="C27:G27"/>
    <mergeCell ref="C29:G29"/>
    <mergeCell ref="C30:G30"/>
    <mergeCell ref="C31:G31"/>
    <mergeCell ref="C32:G32"/>
    <mergeCell ref="P2:R2"/>
    <mergeCell ref="R4:T4"/>
    <mergeCell ref="L5:T5"/>
    <mergeCell ref="L8:T8"/>
    <mergeCell ref="L9:T9"/>
    <mergeCell ref="A34:A35"/>
    <mergeCell ref="C34:H35"/>
    <mergeCell ref="A32:B32"/>
    <mergeCell ref="A30:B30"/>
    <mergeCell ref="A31:B31"/>
    <mergeCell ref="A27:B27"/>
    <mergeCell ref="A29:B29"/>
    <mergeCell ref="A25:B25"/>
    <mergeCell ref="A26:B26"/>
    <mergeCell ref="A20:I20"/>
    <mergeCell ref="B21:I21"/>
    <mergeCell ref="B22:I22"/>
    <mergeCell ref="A24:B24"/>
    <mergeCell ref="C24:G24"/>
    <mergeCell ref="A18:B19"/>
    <mergeCell ref="C18:F18"/>
    <mergeCell ref="G18:I19"/>
    <mergeCell ref="C19:F19"/>
    <mergeCell ref="A14:B14"/>
    <mergeCell ref="L10:M10"/>
    <mergeCell ref="N10:Q10"/>
    <mergeCell ref="S10:T10"/>
    <mergeCell ref="L12:M12"/>
    <mergeCell ref="N12:R12"/>
    <mergeCell ref="S12:S13"/>
    <mergeCell ref="T12:T13"/>
    <mergeCell ref="L13:M13"/>
    <mergeCell ref="N13:R13"/>
    <mergeCell ref="L16:M17"/>
    <mergeCell ref="N16:Q16"/>
    <mergeCell ref="R16:T16"/>
    <mergeCell ref="N17:Q17"/>
    <mergeCell ref="R17:T17"/>
    <mergeCell ref="U16:V17"/>
    <mergeCell ref="L14:M14"/>
    <mergeCell ref="N14:P14"/>
    <mergeCell ref="R14:T14"/>
    <mergeCell ref="L15:M15"/>
    <mergeCell ref="N15:O15"/>
    <mergeCell ref="P15:T15"/>
    <mergeCell ref="M22:T22"/>
    <mergeCell ref="L24:M24"/>
    <mergeCell ref="N24:R24"/>
    <mergeCell ref="L25:M25"/>
    <mergeCell ref="N25:R25"/>
    <mergeCell ref="L18:M19"/>
    <mergeCell ref="N18:Q18"/>
    <mergeCell ref="R18:T19"/>
    <mergeCell ref="N19:Q19"/>
    <mergeCell ref="L20:T20"/>
    <mergeCell ref="Y2:AA2"/>
    <mergeCell ref="AA4:AC4"/>
    <mergeCell ref="U5:AC5"/>
    <mergeCell ref="U8:AC8"/>
    <mergeCell ref="U9:AC9"/>
    <mergeCell ref="U14:V14"/>
    <mergeCell ref="L34:L35"/>
    <mergeCell ref="N34:S35"/>
    <mergeCell ref="N37:N38"/>
    <mergeCell ref="O37:Q37"/>
    <mergeCell ref="O38:Q38"/>
    <mergeCell ref="L30:M30"/>
    <mergeCell ref="N30:R30"/>
    <mergeCell ref="L31:M31"/>
    <mergeCell ref="N31:R31"/>
    <mergeCell ref="L32:M32"/>
    <mergeCell ref="N32:R32"/>
    <mergeCell ref="L26:M26"/>
    <mergeCell ref="N26:R26"/>
    <mergeCell ref="L27:M27"/>
    <mergeCell ref="N27:R27"/>
    <mergeCell ref="L29:M29"/>
    <mergeCell ref="N29:R29"/>
    <mergeCell ref="M21:T21"/>
    <mergeCell ref="W14:Y14"/>
    <mergeCell ref="AA14:AC14"/>
    <mergeCell ref="U15:V15"/>
    <mergeCell ref="W15:X15"/>
    <mergeCell ref="Y15:AC15"/>
    <mergeCell ref="U10:V10"/>
    <mergeCell ref="W10:Z10"/>
    <mergeCell ref="AB10:AC10"/>
    <mergeCell ref="U12:V12"/>
    <mergeCell ref="W12:AA12"/>
    <mergeCell ref="AB12:AB13"/>
    <mergeCell ref="AC12:AC13"/>
    <mergeCell ref="U13:V13"/>
    <mergeCell ref="W13:AA13"/>
    <mergeCell ref="V22:AC22"/>
    <mergeCell ref="U24:V24"/>
    <mergeCell ref="W24:AA24"/>
    <mergeCell ref="U25:V25"/>
    <mergeCell ref="W25:AA25"/>
    <mergeCell ref="W16:Z16"/>
    <mergeCell ref="AA16:AC16"/>
    <mergeCell ref="W17:Z17"/>
    <mergeCell ref="AA17:AC17"/>
    <mergeCell ref="U18:V19"/>
    <mergeCell ref="W18:Z18"/>
    <mergeCell ref="AA18:AC19"/>
    <mergeCell ref="W19:Z19"/>
    <mergeCell ref="U20:AC20"/>
    <mergeCell ref="AH2:AJ2"/>
    <mergeCell ref="AQ2:AS2"/>
    <mergeCell ref="AJ4:AL4"/>
    <mergeCell ref="AS4:AU4"/>
    <mergeCell ref="AD5:AL5"/>
    <mergeCell ref="AM5:AU5"/>
    <mergeCell ref="U34:U35"/>
    <mergeCell ref="W34:AB35"/>
    <mergeCell ref="W37:W38"/>
    <mergeCell ref="X37:Z37"/>
    <mergeCell ref="X38:Z38"/>
    <mergeCell ref="U30:V30"/>
    <mergeCell ref="W30:AA30"/>
    <mergeCell ref="U31:V31"/>
    <mergeCell ref="W31:AA31"/>
    <mergeCell ref="U32:V32"/>
    <mergeCell ref="W32:AA32"/>
    <mergeCell ref="U26:V26"/>
    <mergeCell ref="W26:AA26"/>
    <mergeCell ref="U27:V27"/>
    <mergeCell ref="W27:AA27"/>
    <mergeCell ref="U29:V29"/>
    <mergeCell ref="W29:AA29"/>
    <mergeCell ref="V21:AC21"/>
    <mergeCell ref="AD8:AL8"/>
    <mergeCell ref="AM8:AU8"/>
    <mergeCell ref="AD9:AL9"/>
    <mergeCell ref="AM9:AU9"/>
    <mergeCell ref="AD10:AE10"/>
    <mergeCell ref="AF10:AI10"/>
    <mergeCell ref="AK10:AL10"/>
    <mergeCell ref="AM10:AN10"/>
    <mergeCell ref="AO10:AR10"/>
    <mergeCell ref="AT10:AU10"/>
    <mergeCell ref="AO12:AS12"/>
    <mergeCell ref="AT12:AT13"/>
    <mergeCell ref="AU12:AU13"/>
    <mergeCell ref="AD13:AE13"/>
    <mergeCell ref="AF13:AJ13"/>
    <mergeCell ref="AM13:AN13"/>
    <mergeCell ref="AO13:AS13"/>
    <mergeCell ref="AD12:AE12"/>
    <mergeCell ref="AF12:AJ12"/>
    <mergeCell ref="AK12:AK13"/>
    <mergeCell ref="AL12:AL13"/>
    <mergeCell ref="AM12:AN12"/>
    <mergeCell ref="AS14:AU14"/>
    <mergeCell ref="AD15:AE15"/>
    <mergeCell ref="AF15:AG15"/>
    <mergeCell ref="AH15:AL15"/>
    <mergeCell ref="AM15:AN15"/>
    <mergeCell ref="AO15:AP15"/>
    <mergeCell ref="AQ15:AU15"/>
    <mergeCell ref="AD14:AE14"/>
    <mergeCell ref="AF14:AH14"/>
    <mergeCell ref="AJ14:AL14"/>
    <mergeCell ref="AM14:AN14"/>
    <mergeCell ref="AO14:AQ14"/>
    <mergeCell ref="AS16:AU16"/>
    <mergeCell ref="AF17:AI17"/>
    <mergeCell ref="AJ17:AL17"/>
    <mergeCell ref="AO17:AR17"/>
    <mergeCell ref="AS17:AU17"/>
    <mergeCell ref="AD16:AE17"/>
    <mergeCell ref="AF16:AI16"/>
    <mergeCell ref="AJ16:AL16"/>
    <mergeCell ref="AM16:AN17"/>
    <mergeCell ref="AO16:AR16"/>
    <mergeCell ref="AS18:AU19"/>
    <mergeCell ref="AF19:AI19"/>
    <mergeCell ref="AO19:AR19"/>
    <mergeCell ref="AD20:AL20"/>
    <mergeCell ref="AM20:AU20"/>
    <mergeCell ref="AD18:AE19"/>
    <mergeCell ref="AF18:AI18"/>
    <mergeCell ref="AJ18:AL19"/>
    <mergeCell ref="AM18:AN19"/>
    <mergeCell ref="AO18:AR18"/>
    <mergeCell ref="AD25:AE25"/>
    <mergeCell ref="AF25:AJ25"/>
    <mergeCell ref="AM25:AN25"/>
    <mergeCell ref="AO25:AS25"/>
    <mergeCell ref="AD26:AE26"/>
    <mergeCell ref="AF26:AJ26"/>
    <mergeCell ref="AM26:AN26"/>
    <mergeCell ref="AO26:AS26"/>
    <mergeCell ref="AE21:AL21"/>
    <mergeCell ref="AN21:AU21"/>
    <mergeCell ref="AE22:AL22"/>
    <mergeCell ref="AN22:AU22"/>
    <mergeCell ref="AD24:AE24"/>
    <mergeCell ref="AF24:AJ24"/>
    <mergeCell ref="AM24:AN24"/>
    <mergeCell ref="AO24:AS24"/>
    <mergeCell ref="AD30:AE30"/>
    <mergeCell ref="AF30:AJ30"/>
    <mergeCell ref="AM30:AN30"/>
    <mergeCell ref="AO30:AS30"/>
    <mergeCell ref="AD31:AE31"/>
    <mergeCell ref="AF31:AJ31"/>
    <mergeCell ref="AM31:AN31"/>
    <mergeCell ref="AO31:AS31"/>
    <mergeCell ref="AD27:AE27"/>
    <mergeCell ref="AF27:AJ27"/>
    <mergeCell ref="AM27:AN27"/>
    <mergeCell ref="AO27:AS27"/>
    <mergeCell ref="AD29:AE29"/>
    <mergeCell ref="AF29:AJ29"/>
    <mergeCell ref="AM29:AN29"/>
    <mergeCell ref="AO29:AS29"/>
    <mergeCell ref="AF37:AF38"/>
    <mergeCell ref="AG37:AI37"/>
    <mergeCell ref="AO37:AO38"/>
    <mergeCell ref="AP37:AR37"/>
    <mergeCell ref="AG38:AI38"/>
    <mergeCell ref="AP38:AR38"/>
    <mergeCell ref="AD32:AE32"/>
    <mergeCell ref="AF32:AJ32"/>
    <mergeCell ref="AM32:AN32"/>
    <mergeCell ref="AO32:AS32"/>
    <mergeCell ref="AD34:AD35"/>
    <mergeCell ref="AF34:AK35"/>
    <mergeCell ref="AM34:AM35"/>
    <mergeCell ref="AO34:AT35"/>
  </mergeCells>
  <phoneticPr fontId="3"/>
  <conditionalFormatting sqref="C12">
    <cfRule type="cellIs" dxfId="58" priority="18" operator="equal">
      <formula>0</formula>
    </cfRule>
  </conditionalFormatting>
  <conditionalFormatting sqref="C14 F14:G14 J14:K14">
    <cfRule type="cellIs" dxfId="57" priority="17" operator="equal">
      <formula>"平成　　年　　月　　日"</formula>
    </cfRule>
  </conditionalFormatting>
  <conditionalFormatting sqref="N12">
    <cfRule type="cellIs" dxfId="56" priority="14" operator="equal">
      <formula>0</formula>
    </cfRule>
  </conditionalFormatting>
  <conditionalFormatting sqref="N14 Q14:R14">
    <cfRule type="cellIs" dxfId="55" priority="13" operator="equal">
      <formula>"平成　　年　　月　　日"</formula>
    </cfRule>
  </conditionalFormatting>
  <conditionalFormatting sqref="W12">
    <cfRule type="cellIs" dxfId="54" priority="10" operator="equal">
      <formula>0</formula>
    </cfRule>
  </conditionalFormatting>
  <conditionalFormatting sqref="W14 Z14:AA14">
    <cfRule type="cellIs" dxfId="53" priority="9" operator="equal">
      <formula>"平成　　年　　月　　日"</formula>
    </cfRule>
  </conditionalFormatting>
  <conditionalFormatting sqref="AF12">
    <cfRule type="cellIs" dxfId="52" priority="4" operator="equal">
      <formula>0</formula>
    </cfRule>
  </conditionalFormatting>
  <conditionalFormatting sqref="AF14 AI14:AJ14">
    <cfRule type="cellIs" dxfId="51" priority="3" operator="equal">
      <formula>"平成　　年　　月　　日"</formula>
    </cfRule>
  </conditionalFormatting>
  <conditionalFormatting sqref="AO12">
    <cfRule type="cellIs" dxfId="50" priority="2" operator="equal">
      <formula>0</formula>
    </cfRule>
  </conditionalFormatting>
  <conditionalFormatting sqref="AO14 AR14:AS14">
    <cfRule type="cellIs" dxfId="49" priority="1" operator="equal">
      <formula>"平成　　年　　月　　日"</formula>
    </cfRule>
  </conditionalFormatting>
  <dataValidations count="5">
    <dataValidation imeMode="halfAlpha" allowBlank="1" showInputMessage="1" showErrorMessage="1" promptTitle="生年月日を記入してください" prompt="「 年/月/日 」で_x000a_　　　入力してください。_x000a_例：令和6年7月16日_x000a_　　　　　↓_x000a_　　2024/7/16　または_x000a_　　   24/7/16   　と入力_x000a_※西暦で入力すること！　" sqref="C14 N14 W14 AF14 AO14" xr:uid="{647F7C6D-CC85-44E7-9655-793912B84752}"/>
    <dataValidation imeMode="halfAlpha" allowBlank="1" showInputMessage="1" showErrorMessage="1" promptTitle="書類提出日を記入してください" prompt="「 年/月/日 」で_x000a_　　　入力してください。_x000a_例：平成28年7月16日_x000a_　　　　　↓_x000a_　　2016/7/16　または_x000a_　　   16/7/16   　と入力_x000a_※西暦で入力すること！　" sqref="F14:G14 J14:K14 Q14:R14 Z14:AA14 AI14:AJ14 AR14:AS14" xr:uid="{14554D99-2521-4572-A918-A3DF43991516}"/>
    <dataValidation imeMode="hiragana" allowBlank="1" showInputMessage="1" showErrorMessage="1" sqref="C12 N12 W12 AF12 AO12" xr:uid="{BA960946-2F66-4C0C-A5F9-DF64C2F122DD}"/>
    <dataValidation errorStyle="warning" showInputMessage="1" sqref="I30:I32 T30:T32 AC30:AC32 AL30:AL32 AU30:AU32" xr:uid="{2719A00C-38B9-46E8-9A23-D9C13A269B16}"/>
    <dataValidation type="list" errorStyle="warning" allowBlank="1" showInputMessage="1" sqref="A30:B32 L30:M32 U30:V32 AD30:AE32 AM30:AN32" xr:uid="{FE8C450F-7AC4-43A5-8AC5-820E856A59C1}">
      <formula1>$A$39:$A$50</formula1>
    </dataValidation>
  </dataValidations>
  <printOptions horizontalCentered="1"/>
  <pageMargins left="0.78740157480314965" right="0.39370078740157483" top="0.39370078740157483" bottom="0.39370078740157483" header="0.31496062992125984"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B0F0"/>
  </sheetPr>
  <dimension ref="A1:AO93"/>
  <sheetViews>
    <sheetView showGridLines="0" view="pageBreakPreview" topLeftCell="B1" zoomScale="124" zoomScaleNormal="100" zoomScaleSheetLayoutView="124" workbookViewId="0">
      <selection activeCell="C3" sqref="C3"/>
    </sheetView>
  </sheetViews>
  <sheetFormatPr defaultRowHeight="13.2" x14ac:dyDescent="0.2"/>
  <cols>
    <col min="1" max="1" width="4.44140625" customWidth="1"/>
    <col min="2" max="2" width="9.77734375" customWidth="1"/>
    <col min="3" max="3" width="4.77734375" customWidth="1"/>
    <col min="4" max="4" width="10.88671875" customWidth="1"/>
    <col min="5" max="5" width="8.109375" customWidth="1"/>
    <col min="6" max="6" width="6.6640625" customWidth="1"/>
    <col min="7" max="7" width="8.109375" customWidth="1"/>
    <col min="8" max="8" width="6.6640625" customWidth="1"/>
    <col min="9" max="9" width="8.109375" customWidth="1"/>
    <col min="10" max="10" width="6.6640625" customWidth="1"/>
    <col min="11" max="11" width="11.109375" customWidth="1"/>
    <col min="12" max="13" width="11" hidden="1" customWidth="1"/>
    <col min="14" max="14" width="6.33203125" hidden="1" customWidth="1"/>
    <col min="15" max="15" width="11" hidden="1" customWidth="1"/>
    <col min="16" max="16" width="9.109375" hidden="1" customWidth="1"/>
    <col min="17" max="17" width="11" hidden="1" customWidth="1"/>
    <col min="18" max="18" width="9.109375" hidden="1" customWidth="1"/>
    <col min="19" max="19" width="0" hidden="1" customWidth="1"/>
  </cols>
  <sheetData>
    <row r="1" spans="1:41" ht="52.5" customHeight="1" x14ac:dyDescent="0.2">
      <c r="B1" s="295"/>
      <c r="C1" s="295"/>
      <c r="D1" s="295"/>
      <c r="E1" s="295"/>
      <c r="F1" s="295"/>
      <c r="G1" s="295"/>
      <c r="H1" s="295"/>
      <c r="I1" s="295"/>
      <c r="J1" s="295"/>
      <c r="K1" s="295"/>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3.5" customHeight="1" x14ac:dyDescent="0.2">
      <c r="B2" s="50"/>
      <c r="C2" s="50"/>
      <c r="D2" s="50"/>
      <c r="E2" s="52" t="s">
        <v>241</v>
      </c>
      <c r="F2" s="52" t="s">
        <v>242</v>
      </c>
      <c r="G2" s="1132" t="s">
        <v>243</v>
      </c>
      <c r="H2" s="1132"/>
      <c r="I2" s="1132"/>
      <c r="J2" s="52" t="s">
        <v>3</v>
      </c>
      <c r="K2" s="52" t="s">
        <v>120</v>
      </c>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ht="35.25" customHeight="1" x14ac:dyDescent="0.2">
      <c r="B3" s="50"/>
      <c r="C3" s="50"/>
      <c r="D3" s="50"/>
      <c r="E3" s="53"/>
      <c r="F3" s="53"/>
      <c r="G3" s="1132"/>
      <c r="H3" s="1132"/>
      <c r="I3" s="1132"/>
      <c r="J3" s="53"/>
      <c r="K3" s="52" t="s">
        <v>121</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ht="6.75" customHeight="1" x14ac:dyDescent="0.2">
      <c r="B4" s="50"/>
      <c r="C4" s="50"/>
      <c r="D4" s="50"/>
      <c r="E4" s="50"/>
      <c r="F4" s="50"/>
      <c r="G4" s="50"/>
      <c r="H4" s="50"/>
      <c r="I4" s="50"/>
      <c r="J4" s="50"/>
      <c r="K4" s="5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1" ht="30.75" customHeight="1" x14ac:dyDescent="0.2">
      <c r="A5" s="860" t="s">
        <v>244</v>
      </c>
      <c r="B5" s="860"/>
      <c r="C5" s="860"/>
      <c r="D5" s="860"/>
      <c r="E5" s="860"/>
      <c r="F5" s="860"/>
      <c r="G5" s="860"/>
      <c r="H5" s="860"/>
      <c r="I5" s="860"/>
      <c r="J5" s="860"/>
      <c r="K5" s="860"/>
      <c r="L5" s="28" t="s">
        <v>245</v>
      </c>
      <c r="M5" s="28"/>
      <c r="N5" s="25">
        <f>COUNT(F15:F29)+COUNT(H12:H29)+COUNT(J12:J26)+COUNT(H33:I34)</f>
        <v>0</v>
      </c>
      <c r="O5" s="28"/>
      <c r="Q5" s="28"/>
    </row>
    <row r="6" spans="1:41" ht="9" customHeight="1" x14ac:dyDescent="0.2">
      <c r="B6" s="19"/>
      <c r="C6" s="19"/>
      <c r="D6" s="19"/>
      <c r="E6" s="19"/>
      <c r="F6" s="19"/>
      <c r="G6" s="19"/>
      <c r="H6" s="19"/>
      <c r="I6" s="19"/>
      <c r="J6" s="19"/>
      <c r="K6" s="19"/>
      <c r="L6" s="28"/>
      <c r="M6" s="28"/>
      <c r="N6" s="25"/>
      <c r="O6" s="28"/>
      <c r="Q6" s="28"/>
    </row>
    <row r="7" spans="1:41" ht="34.5" customHeight="1" x14ac:dyDescent="0.2">
      <c r="A7" s="221" t="s">
        <v>80</v>
      </c>
      <c r="B7" s="1171">
        <f>使用申請書!T8</f>
        <v>0</v>
      </c>
      <c r="C7" s="1172"/>
      <c r="D7" s="1172"/>
      <c r="E7" s="1172"/>
      <c r="F7" s="1172"/>
      <c r="G7" s="1173"/>
      <c r="H7" s="219"/>
      <c r="I7" s="220" t="s">
        <v>246</v>
      </c>
      <c r="J7" s="1170" t="str">
        <f>名簿!M4</f>
        <v>１日研修</v>
      </c>
      <c r="K7" s="1170"/>
    </row>
    <row r="8" spans="1:41" ht="9.9" customHeight="1" x14ac:dyDescent="0.2">
      <c r="B8" s="48"/>
      <c r="C8" s="48"/>
      <c r="D8" s="48"/>
      <c r="E8" s="48"/>
      <c r="F8" s="48"/>
      <c r="G8" s="48"/>
      <c r="H8" s="48"/>
      <c r="I8" s="48"/>
      <c r="J8" s="48"/>
      <c r="K8" s="49"/>
    </row>
    <row r="9" spans="1:41" ht="22.5" customHeight="1" x14ac:dyDescent="0.2">
      <c r="A9" s="1169" t="s">
        <v>247</v>
      </c>
      <c r="B9" s="1169"/>
      <c r="C9" s="1169"/>
      <c r="D9" s="1169"/>
      <c r="E9" s="1169"/>
      <c r="F9" s="1169"/>
      <c r="G9" s="1169"/>
      <c r="H9" s="1169"/>
      <c r="I9" s="1169"/>
      <c r="J9" s="1169"/>
      <c r="K9" s="1169"/>
    </row>
    <row r="10" spans="1:41" ht="18.75" customHeight="1" x14ac:dyDescent="0.2">
      <c r="B10" s="1148" t="s">
        <v>248</v>
      </c>
      <c r="C10" s="1150" t="s">
        <v>249</v>
      </c>
      <c r="D10" s="1152" t="s">
        <v>250</v>
      </c>
      <c r="E10" s="1154" t="s">
        <v>251</v>
      </c>
      <c r="F10" s="1150"/>
      <c r="G10" s="1155" t="s">
        <v>252</v>
      </c>
      <c r="H10" s="1156"/>
      <c r="I10" s="1154" t="s">
        <v>253</v>
      </c>
      <c r="J10" s="1174"/>
      <c r="K10" s="1156"/>
      <c r="L10" s="1" t="s">
        <v>254</v>
      </c>
      <c r="M10" s="1"/>
      <c r="N10" s="1" t="s">
        <v>255</v>
      </c>
      <c r="O10" s="1"/>
      <c r="P10" s="1" t="s">
        <v>256</v>
      </c>
      <c r="Q10" s="1"/>
      <c r="R10" s="1" t="s">
        <v>257</v>
      </c>
    </row>
    <row r="11" spans="1:41" ht="15" customHeight="1" x14ac:dyDescent="0.2">
      <c r="B11" s="1149"/>
      <c r="C11" s="1151"/>
      <c r="D11" s="1153"/>
      <c r="E11" s="211" t="s">
        <v>258</v>
      </c>
      <c r="F11" s="215" t="s">
        <v>259</v>
      </c>
      <c r="G11" s="124" t="s">
        <v>258</v>
      </c>
      <c r="H11" s="126" t="s">
        <v>259</v>
      </c>
      <c r="I11" s="211" t="s">
        <v>258</v>
      </c>
      <c r="J11" s="125" t="s">
        <v>259</v>
      </c>
      <c r="K11" s="126" t="s">
        <v>260</v>
      </c>
      <c r="L11" s="1" t="s">
        <v>261</v>
      </c>
      <c r="M11" s="29" t="s">
        <v>262</v>
      </c>
      <c r="N11" s="1" t="s">
        <v>261</v>
      </c>
      <c r="O11" s="29" t="s">
        <v>262</v>
      </c>
      <c r="P11" s="1" t="s">
        <v>261</v>
      </c>
      <c r="Q11" s="29" t="s">
        <v>262</v>
      </c>
      <c r="R11" s="1" t="s">
        <v>261</v>
      </c>
      <c r="S11" s="29" t="s">
        <v>262</v>
      </c>
    </row>
    <row r="12" spans="1:41" ht="18.75" customHeight="1" x14ac:dyDescent="0.2">
      <c r="B12" s="1146">
        <f>使用申請書!B17</f>
        <v>0</v>
      </c>
      <c r="C12" s="1133">
        <f>B12</f>
        <v>0</v>
      </c>
      <c r="D12" s="212" t="s">
        <v>263</v>
      </c>
      <c r="E12" s="1157"/>
      <c r="F12" s="1158"/>
      <c r="G12" s="1163"/>
      <c r="H12" s="216"/>
      <c r="I12" s="1166"/>
      <c r="J12" s="123"/>
      <c r="K12" s="1144"/>
      <c r="L12" s="15"/>
      <c r="M12" s="15"/>
      <c r="N12" s="15">
        <v>420</v>
      </c>
      <c r="O12" s="30">
        <f>N12*H12</f>
        <v>0</v>
      </c>
      <c r="P12" s="15">
        <v>570</v>
      </c>
      <c r="Q12" s="30">
        <f>IF($K$12&lt;&gt;"●",P12*J12,0)</f>
        <v>0</v>
      </c>
      <c r="R12" s="15">
        <v>1500</v>
      </c>
      <c r="S12" s="30">
        <f>IF($K$12="●",R12*J12,0)</f>
        <v>0</v>
      </c>
    </row>
    <row r="13" spans="1:41" ht="18.75" customHeight="1" x14ac:dyDescent="0.2">
      <c r="B13" s="1137"/>
      <c r="C13" s="1134"/>
      <c r="D13" s="213" t="s">
        <v>264</v>
      </c>
      <c r="E13" s="1159"/>
      <c r="F13" s="1160"/>
      <c r="G13" s="1164"/>
      <c r="H13" s="217"/>
      <c r="I13" s="1167"/>
      <c r="J13" s="121"/>
      <c r="K13" s="1142"/>
      <c r="L13" s="15"/>
      <c r="M13" s="15"/>
      <c r="N13" s="15">
        <v>660</v>
      </c>
      <c r="O13" s="30">
        <f t="shared" ref="O13:O14" si="0">N13*H13</f>
        <v>0</v>
      </c>
      <c r="P13" s="15">
        <v>760</v>
      </c>
      <c r="Q13" s="30">
        <f t="shared" ref="Q13:Q14" si="1">IF($K$12&lt;&gt;"●",P13*J13,0)</f>
        <v>0</v>
      </c>
      <c r="R13" s="15">
        <v>1500</v>
      </c>
      <c r="S13" s="30">
        <f t="shared" ref="S13:S14" si="2">IF($K$12="●",R13*J13,0)</f>
        <v>0</v>
      </c>
    </row>
    <row r="14" spans="1:41" ht="18.75" customHeight="1" x14ac:dyDescent="0.2">
      <c r="B14" s="1147"/>
      <c r="C14" s="1135"/>
      <c r="D14" s="222" t="s">
        <v>265</v>
      </c>
      <c r="E14" s="1161"/>
      <c r="F14" s="1162"/>
      <c r="G14" s="1165"/>
      <c r="H14" s="223"/>
      <c r="I14" s="1168"/>
      <c r="J14" s="132"/>
      <c r="K14" s="1145"/>
      <c r="L14" s="15"/>
      <c r="M14" s="15"/>
      <c r="N14" s="15">
        <v>660</v>
      </c>
      <c r="O14" s="30">
        <f t="shared" si="0"/>
        <v>0</v>
      </c>
      <c r="P14" s="15">
        <v>990</v>
      </c>
      <c r="Q14" s="30">
        <f t="shared" si="1"/>
        <v>0</v>
      </c>
      <c r="R14" s="15">
        <v>1500</v>
      </c>
      <c r="S14" s="30">
        <f t="shared" si="2"/>
        <v>0</v>
      </c>
    </row>
    <row r="15" spans="1:41" ht="18.75" customHeight="1" x14ac:dyDescent="0.2">
      <c r="B15" s="1136" t="str">
        <f>IF(使用申請書!$U$17&lt;$B$12+1,"",$B$12+1)</f>
        <v/>
      </c>
      <c r="C15" s="1139" t="str">
        <f>B15</f>
        <v/>
      </c>
      <c r="D15" s="225" t="s">
        <v>263</v>
      </c>
      <c r="E15" s="1175"/>
      <c r="F15" s="226"/>
      <c r="G15" s="1177"/>
      <c r="H15" s="227"/>
      <c r="I15" s="1175"/>
      <c r="J15" s="228"/>
      <c r="K15" s="1141"/>
      <c r="L15" s="15">
        <v>380</v>
      </c>
      <c r="M15" s="30">
        <f>L15*F15</f>
        <v>0</v>
      </c>
      <c r="N15" s="15">
        <v>420</v>
      </c>
      <c r="O15" s="30">
        <f>N15*H15</f>
        <v>0</v>
      </c>
      <c r="P15" s="15">
        <v>570</v>
      </c>
      <c r="Q15" s="30">
        <f>IF($K$15&lt;&gt;"●",P15*J15,0)</f>
        <v>0</v>
      </c>
      <c r="R15" s="15">
        <v>1500</v>
      </c>
      <c r="S15" s="30">
        <f>IF($K$15="●",R15*J15,0)</f>
        <v>0</v>
      </c>
    </row>
    <row r="16" spans="1:41" ht="18.75" customHeight="1" x14ac:dyDescent="0.2">
      <c r="B16" s="1137"/>
      <c r="C16" s="1134"/>
      <c r="D16" s="213" t="s">
        <v>264</v>
      </c>
      <c r="E16" s="1167"/>
      <c r="F16" s="130"/>
      <c r="G16" s="1164"/>
      <c r="H16" s="217"/>
      <c r="I16" s="1167"/>
      <c r="J16" s="121"/>
      <c r="K16" s="1142"/>
      <c r="L16" s="15">
        <v>530</v>
      </c>
      <c r="M16" s="30">
        <f t="shared" ref="M16:M17" si="3">L16*F16</f>
        <v>0</v>
      </c>
      <c r="N16" s="15">
        <v>660</v>
      </c>
      <c r="O16" s="30">
        <f t="shared" ref="O16:O17" si="4">N16*H16</f>
        <v>0</v>
      </c>
      <c r="P16" s="15">
        <v>760</v>
      </c>
      <c r="Q16" s="30">
        <f>IF($K$15&lt;&gt;"●",P16*J16,0)</f>
        <v>0</v>
      </c>
      <c r="R16" s="15">
        <v>1500</v>
      </c>
      <c r="S16" s="30">
        <f t="shared" ref="S16:S17" si="5">IF($K$15="●",R16*J16,0)</f>
        <v>0</v>
      </c>
    </row>
    <row r="17" spans="1:19" ht="18.75" customHeight="1" x14ac:dyDescent="0.2">
      <c r="B17" s="1138"/>
      <c r="C17" s="1140"/>
      <c r="D17" s="214" t="s">
        <v>265</v>
      </c>
      <c r="E17" s="1176"/>
      <c r="F17" s="131"/>
      <c r="G17" s="1178"/>
      <c r="H17" s="218"/>
      <c r="I17" s="1176"/>
      <c r="J17" s="122"/>
      <c r="K17" s="1143"/>
      <c r="L17" s="15">
        <v>530</v>
      </c>
      <c r="M17" s="30">
        <f t="shared" si="3"/>
        <v>0</v>
      </c>
      <c r="N17" s="15">
        <v>660</v>
      </c>
      <c r="O17" s="30">
        <f t="shared" si="4"/>
        <v>0</v>
      </c>
      <c r="P17" s="15">
        <v>990</v>
      </c>
      <c r="Q17" s="30">
        <f>IF($K$15&lt;&gt;"●",P17*J17,0)</f>
        <v>0</v>
      </c>
      <c r="R17" s="15">
        <v>1500</v>
      </c>
      <c r="S17" s="30">
        <f t="shared" si="5"/>
        <v>0</v>
      </c>
    </row>
    <row r="18" spans="1:19" ht="18.75" customHeight="1" x14ac:dyDescent="0.2">
      <c r="B18" s="1146" t="str">
        <f>IF(使用申請書!$U$17&lt;$B$12+2,"",$B$12+2)</f>
        <v/>
      </c>
      <c r="C18" s="1133" t="str">
        <f>B18</f>
        <v/>
      </c>
      <c r="D18" s="212" t="s">
        <v>263</v>
      </c>
      <c r="E18" s="1166"/>
      <c r="F18" s="224"/>
      <c r="G18" s="1163"/>
      <c r="H18" s="216"/>
      <c r="I18" s="1166"/>
      <c r="J18" s="123"/>
      <c r="K18" s="1144"/>
      <c r="L18" s="15">
        <v>380</v>
      </c>
      <c r="M18" s="30">
        <f>L18*F18</f>
        <v>0</v>
      </c>
      <c r="N18" s="15">
        <v>420</v>
      </c>
      <c r="O18" s="30">
        <f>N18*H18</f>
        <v>0</v>
      </c>
      <c r="P18" s="15">
        <v>570</v>
      </c>
      <c r="Q18" s="30">
        <f>IF($K$18&lt;&gt;"●",P18*J18,0)</f>
        <v>0</v>
      </c>
      <c r="R18" s="15">
        <v>1500</v>
      </c>
      <c r="S18" s="30">
        <f>IF($K$18="●",R18*J18,0)</f>
        <v>0</v>
      </c>
    </row>
    <row r="19" spans="1:19" ht="18.75" customHeight="1" x14ac:dyDescent="0.2">
      <c r="B19" s="1137"/>
      <c r="C19" s="1134"/>
      <c r="D19" s="213" t="s">
        <v>264</v>
      </c>
      <c r="E19" s="1167"/>
      <c r="F19" s="130"/>
      <c r="G19" s="1164"/>
      <c r="H19" s="217"/>
      <c r="I19" s="1167"/>
      <c r="J19" s="121"/>
      <c r="K19" s="1142"/>
      <c r="L19" s="15">
        <v>530</v>
      </c>
      <c r="M19" s="30">
        <f t="shared" ref="M19:M20" si="6">L19*F19</f>
        <v>0</v>
      </c>
      <c r="N19" s="15">
        <v>660</v>
      </c>
      <c r="O19" s="30">
        <f t="shared" ref="O19:O20" si="7">N19*H19</f>
        <v>0</v>
      </c>
      <c r="P19" s="15">
        <v>760</v>
      </c>
      <c r="Q19" s="30">
        <f t="shared" ref="Q19:Q20" si="8">IF($K$18&lt;&gt;"●",P19*J19,0)</f>
        <v>0</v>
      </c>
      <c r="R19" s="15">
        <v>1500</v>
      </c>
      <c r="S19" s="30">
        <f t="shared" ref="S19:S20" si="9">IF($K$18="●",R19*J19,0)</f>
        <v>0</v>
      </c>
    </row>
    <row r="20" spans="1:19" ht="18.75" customHeight="1" x14ac:dyDescent="0.2">
      <c r="B20" s="1147"/>
      <c r="C20" s="1135"/>
      <c r="D20" s="222" t="s">
        <v>265</v>
      </c>
      <c r="E20" s="1168"/>
      <c r="F20" s="229"/>
      <c r="G20" s="1165"/>
      <c r="H20" s="223"/>
      <c r="I20" s="1168"/>
      <c r="J20" s="132"/>
      <c r="K20" s="1145"/>
      <c r="L20" s="15">
        <v>530</v>
      </c>
      <c r="M20" s="30">
        <f t="shared" si="6"/>
        <v>0</v>
      </c>
      <c r="N20" s="15">
        <v>660</v>
      </c>
      <c r="O20" s="30">
        <f t="shared" si="7"/>
        <v>0</v>
      </c>
      <c r="P20" s="15">
        <v>990</v>
      </c>
      <c r="Q20" s="30">
        <f t="shared" si="8"/>
        <v>0</v>
      </c>
      <c r="R20" s="15">
        <v>1500</v>
      </c>
      <c r="S20" s="30">
        <f t="shared" si="9"/>
        <v>0</v>
      </c>
    </row>
    <row r="21" spans="1:19" ht="18.75" customHeight="1" x14ac:dyDescent="0.2">
      <c r="B21" s="1136" t="str">
        <f>IF(使用申請書!$U$17&lt;$B$12+3,"",$B$12+3)</f>
        <v/>
      </c>
      <c r="C21" s="1139" t="str">
        <f>B21</f>
        <v/>
      </c>
      <c r="D21" s="225" t="s">
        <v>263</v>
      </c>
      <c r="E21" s="1175"/>
      <c r="F21" s="226"/>
      <c r="G21" s="1177"/>
      <c r="H21" s="227"/>
      <c r="I21" s="1175"/>
      <c r="J21" s="228"/>
      <c r="K21" s="1141"/>
      <c r="L21" s="15">
        <v>380</v>
      </c>
      <c r="M21" s="30">
        <f>L21*F21</f>
        <v>0</v>
      </c>
      <c r="N21" s="15">
        <v>420</v>
      </c>
      <c r="O21" s="30">
        <f>N21*H21</f>
        <v>0</v>
      </c>
      <c r="P21" s="15">
        <v>570</v>
      </c>
      <c r="Q21" s="30">
        <f>IF($K$21&lt;&gt;"●",P21*J21,0)</f>
        <v>0</v>
      </c>
      <c r="R21" s="15">
        <v>1500</v>
      </c>
      <c r="S21" s="30">
        <f>IF($K$21="●",R21*J21,0)</f>
        <v>0</v>
      </c>
    </row>
    <row r="22" spans="1:19" ht="18.75" customHeight="1" x14ac:dyDescent="0.2">
      <c r="B22" s="1137"/>
      <c r="C22" s="1134"/>
      <c r="D22" s="213" t="s">
        <v>264</v>
      </c>
      <c r="E22" s="1167"/>
      <c r="F22" s="130"/>
      <c r="G22" s="1164"/>
      <c r="H22" s="217"/>
      <c r="I22" s="1167"/>
      <c r="J22" s="121"/>
      <c r="K22" s="1142"/>
      <c r="L22" s="15">
        <v>530</v>
      </c>
      <c r="M22" s="30">
        <f t="shared" ref="M22:M23" si="10">L22*F22</f>
        <v>0</v>
      </c>
      <c r="N22" s="15">
        <v>660</v>
      </c>
      <c r="O22" s="30">
        <f t="shared" ref="O22:O23" si="11">N22*H22</f>
        <v>0</v>
      </c>
      <c r="P22" s="15">
        <v>760</v>
      </c>
      <c r="Q22" s="30">
        <f t="shared" ref="Q22:Q23" si="12">IF($K$21&lt;&gt;"●",P22*J22,0)</f>
        <v>0</v>
      </c>
      <c r="R22" s="15">
        <v>1500</v>
      </c>
      <c r="S22" s="30">
        <f t="shared" ref="S22:S23" si="13">IF($K$21="●",R22*J22,0)</f>
        <v>0</v>
      </c>
    </row>
    <row r="23" spans="1:19" ht="18.75" customHeight="1" x14ac:dyDescent="0.2">
      <c r="B23" s="1138"/>
      <c r="C23" s="1140"/>
      <c r="D23" s="214" t="s">
        <v>265</v>
      </c>
      <c r="E23" s="1176"/>
      <c r="F23" s="131"/>
      <c r="G23" s="1178"/>
      <c r="H23" s="218"/>
      <c r="I23" s="1176"/>
      <c r="J23" s="122"/>
      <c r="K23" s="1143"/>
      <c r="L23" s="15">
        <v>530</v>
      </c>
      <c r="M23" s="30">
        <f t="shared" si="10"/>
        <v>0</v>
      </c>
      <c r="N23" s="15">
        <v>660</v>
      </c>
      <c r="O23" s="30">
        <f t="shared" si="11"/>
        <v>0</v>
      </c>
      <c r="P23" s="15">
        <v>990</v>
      </c>
      <c r="Q23" s="30">
        <f t="shared" si="12"/>
        <v>0</v>
      </c>
      <c r="R23" s="15">
        <v>1500</v>
      </c>
      <c r="S23" s="30">
        <f t="shared" si="13"/>
        <v>0</v>
      </c>
    </row>
    <row r="24" spans="1:19" ht="18.75" customHeight="1" x14ac:dyDescent="0.2">
      <c r="B24" s="1136" t="str">
        <f>IF(使用申請書!$U$17&lt;$B$12+4,"",$B$12+4)</f>
        <v/>
      </c>
      <c r="C24" s="1139" t="str">
        <f>B24</f>
        <v/>
      </c>
      <c r="D24" s="225" t="s">
        <v>263</v>
      </c>
      <c r="E24" s="1175"/>
      <c r="F24" s="226"/>
      <c r="G24" s="1177"/>
      <c r="H24" s="227"/>
      <c r="I24" s="1175"/>
      <c r="J24" s="228"/>
      <c r="K24" s="1141"/>
      <c r="L24" s="15">
        <v>380</v>
      </c>
      <c r="M24" s="30">
        <f>L24*F24</f>
        <v>0</v>
      </c>
      <c r="N24" s="15">
        <v>420</v>
      </c>
      <c r="O24" s="30">
        <f>N24*H24</f>
        <v>0</v>
      </c>
      <c r="P24" s="15">
        <v>570</v>
      </c>
      <c r="Q24" s="30">
        <f>IF($K$24&lt;&gt;"●",P24*J24,0)</f>
        <v>0</v>
      </c>
      <c r="R24" s="15">
        <v>1500</v>
      </c>
      <c r="S24" s="30">
        <f>IF($K$24="●",R24*J24,0)</f>
        <v>0</v>
      </c>
    </row>
    <row r="25" spans="1:19" ht="18.75" customHeight="1" x14ac:dyDescent="0.2">
      <c r="B25" s="1137"/>
      <c r="C25" s="1134"/>
      <c r="D25" s="213" t="s">
        <v>264</v>
      </c>
      <c r="E25" s="1167"/>
      <c r="F25" s="130"/>
      <c r="G25" s="1164"/>
      <c r="H25" s="217"/>
      <c r="I25" s="1167"/>
      <c r="J25" s="121"/>
      <c r="K25" s="1142"/>
      <c r="L25" s="15">
        <v>530</v>
      </c>
      <c r="M25" s="30">
        <f t="shared" ref="M25:M26" si="14">L25*F25</f>
        <v>0</v>
      </c>
      <c r="N25" s="15">
        <v>660</v>
      </c>
      <c r="O25" s="30">
        <f t="shared" ref="O25:O26" si="15">N25*H25</f>
        <v>0</v>
      </c>
      <c r="P25" s="15">
        <v>760</v>
      </c>
      <c r="Q25" s="30">
        <f t="shared" ref="Q25:Q26" si="16">IF($K$24&lt;&gt;"●",P25*J25,0)</f>
        <v>0</v>
      </c>
      <c r="R25" s="15">
        <v>1500</v>
      </c>
      <c r="S25" s="30">
        <f t="shared" ref="S25:S26" si="17">IF($K$24="●",R25*J25,0)</f>
        <v>0</v>
      </c>
    </row>
    <row r="26" spans="1:19" ht="18.75" customHeight="1" x14ac:dyDescent="0.2">
      <c r="B26" s="1138"/>
      <c r="C26" s="1140"/>
      <c r="D26" s="214" t="s">
        <v>265</v>
      </c>
      <c r="E26" s="1176"/>
      <c r="F26" s="131"/>
      <c r="G26" s="1178"/>
      <c r="H26" s="218"/>
      <c r="I26" s="1176"/>
      <c r="J26" s="122"/>
      <c r="K26" s="1143"/>
      <c r="L26" s="15">
        <v>530</v>
      </c>
      <c r="M26" s="30">
        <f t="shared" si="14"/>
        <v>0</v>
      </c>
      <c r="N26" s="15">
        <v>660</v>
      </c>
      <c r="O26" s="30">
        <f t="shared" si="15"/>
        <v>0</v>
      </c>
      <c r="P26" s="15">
        <v>990</v>
      </c>
      <c r="Q26" s="30">
        <f t="shared" si="16"/>
        <v>0</v>
      </c>
      <c r="R26" s="15">
        <v>1500</v>
      </c>
      <c r="S26" s="30">
        <f t="shared" si="17"/>
        <v>0</v>
      </c>
    </row>
    <row r="27" spans="1:19" ht="18.75" customHeight="1" x14ac:dyDescent="0.2">
      <c r="B27" s="1146" t="str">
        <f>IF(使用申請書!U17&lt;$B$12+5,"",B12+5)</f>
        <v/>
      </c>
      <c r="C27" s="1133" t="str">
        <f>B27</f>
        <v/>
      </c>
      <c r="D27" s="212" t="s">
        <v>263</v>
      </c>
      <c r="E27" s="1166"/>
      <c r="F27" s="224"/>
      <c r="G27" s="1163"/>
      <c r="H27" s="216"/>
      <c r="I27" s="1179"/>
      <c r="J27" s="1179"/>
      <c r="K27" s="1180"/>
      <c r="L27" s="15">
        <v>380</v>
      </c>
      <c r="M27" s="30">
        <f>L27*F27</f>
        <v>0</v>
      </c>
      <c r="N27" s="15">
        <v>420</v>
      </c>
      <c r="O27" s="30">
        <f>N27*H27</f>
        <v>0</v>
      </c>
    </row>
    <row r="28" spans="1:19" ht="18.75" customHeight="1" x14ac:dyDescent="0.2">
      <c r="B28" s="1137"/>
      <c r="C28" s="1134"/>
      <c r="D28" s="213" t="s">
        <v>264</v>
      </c>
      <c r="E28" s="1167"/>
      <c r="F28" s="130"/>
      <c r="G28" s="1164"/>
      <c r="H28" s="217"/>
      <c r="I28" s="1179"/>
      <c r="J28" s="1179"/>
      <c r="K28" s="1180"/>
      <c r="L28" s="15">
        <v>530</v>
      </c>
      <c r="M28" s="30">
        <f t="shared" ref="M28:M29" si="18">L28*F28</f>
        <v>0</v>
      </c>
      <c r="N28" s="15">
        <v>660</v>
      </c>
      <c r="O28" s="30">
        <f t="shared" ref="O28:O29" si="19">N28*H28</f>
        <v>0</v>
      </c>
    </row>
    <row r="29" spans="1:19" ht="18.75" customHeight="1" x14ac:dyDescent="0.2">
      <c r="B29" s="1138"/>
      <c r="C29" s="1140"/>
      <c r="D29" s="214" t="s">
        <v>265</v>
      </c>
      <c r="E29" s="1176"/>
      <c r="F29" s="131"/>
      <c r="G29" s="1178"/>
      <c r="H29" s="218"/>
      <c r="I29" s="1181"/>
      <c r="J29" s="1181"/>
      <c r="K29" s="1182"/>
      <c r="L29" s="15">
        <v>530</v>
      </c>
      <c r="M29" s="30">
        <f t="shared" si="18"/>
        <v>0</v>
      </c>
      <c r="N29" s="15">
        <v>660</v>
      </c>
      <c r="O29" s="30">
        <f t="shared" si="19"/>
        <v>0</v>
      </c>
    </row>
    <row r="30" spans="1:19" ht="15" customHeight="1" x14ac:dyDescent="0.2">
      <c r="B30" s="51"/>
      <c r="C30" s="51"/>
      <c r="D30" s="51"/>
      <c r="E30" s="51"/>
      <c r="F30" s="51"/>
      <c r="G30" s="51"/>
      <c r="H30" s="51"/>
      <c r="I30" s="51"/>
      <c r="J30" s="51"/>
      <c r="K30" s="51"/>
      <c r="L30" s="15"/>
      <c r="M30" s="32" t="s">
        <v>254</v>
      </c>
      <c r="N30" s="32"/>
      <c r="O30" s="32" t="s">
        <v>255</v>
      </c>
      <c r="P30" s="33"/>
      <c r="Q30" s="32" t="s">
        <v>266</v>
      </c>
    </row>
    <row r="31" spans="1:19" ht="22.5" customHeight="1" x14ac:dyDescent="0.2">
      <c r="A31" s="1131" t="s">
        <v>267</v>
      </c>
      <c r="B31" s="1131"/>
      <c r="C31" s="1131"/>
      <c r="D31" s="1131"/>
      <c r="E31" s="1131"/>
      <c r="F31" s="1131"/>
      <c r="G31" s="1131"/>
      <c r="H31" s="1131"/>
      <c r="I31" s="1131"/>
      <c r="J31" s="1131"/>
      <c r="K31" s="1131"/>
      <c r="L31" s="15" t="s">
        <v>268</v>
      </c>
      <c r="M31" s="30">
        <f>SUM(M15:M29)</f>
        <v>0</v>
      </c>
      <c r="N31" s="15"/>
      <c r="O31" s="30">
        <f>SUM(O12:O29)</f>
        <v>0</v>
      </c>
      <c r="Q31" s="30">
        <f>SUM(Q12:Q26)+SUM(S12:S26)</f>
        <v>0</v>
      </c>
    </row>
    <row r="32" spans="1:19" ht="12.75" customHeight="1" x14ac:dyDescent="0.2">
      <c r="B32" s="1196" t="s">
        <v>269</v>
      </c>
      <c r="C32" s="1186"/>
      <c r="D32" s="1186"/>
      <c r="E32" s="1186" t="s">
        <v>270</v>
      </c>
      <c r="F32" s="1186"/>
      <c r="G32" s="1186"/>
      <c r="H32" s="1186" t="s">
        <v>271</v>
      </c>
      <c r="I32" s="1186"/>
      <c r="J32" s="1186" t="s">
        <v>272</v>
      </c>
      <c r="K32" s="1189"/>
      <c r="L32" s="1" t="s">
        <v>261</v>
      </c>
      <c r="M32" s="29" t="s">
        <v>262</v>
      </c>
      <c r="N32" s="15"/>
      <c r="O32" s="15"/>
      <c r="Q32" s="15"/>
    </row>
    <row r="33" spans="2:17" ht="18.75" hidden="1" customHeight="1" x14ac:dyDescent="0.2">
      <c r="B33" s="1197" t="s">
        <v>273</v>
      </c>
      <c r="C33" s="1198"/>
      <c r="D33" s="1198"/>
      <c r="E33" s="133"/>
      <c r="F33" s="134">
        <f>E33</f>
        <v>0</v>
      </c>
      <c r="G33" s="135"/>
      <c r="H33" s="1187"/>
      <c r="I33" s="1187"/>
      <c r="J33" s="1190"/>
      <c r="K33" s="1191"/>
      <c r="L33" s="15">
        <v>450</v>
      </c>
      <c r="M33" s="30">
        <f>L33*H33</f>
        <v>0</v>
      </c>
      <c r="N33" s="15"/>
      <c r="O33" s="15"/>
      <c r="Q33" s="15"/>
    </row>
    <row r="34" spans="2:17" ht="18.75" customHeight="1" x14ac:dyDescent="0.2">
      <c r="B34" s="1194" t="s">
        <v>274</v>
      </c>
      <c r="C34" s="1195"/>
      <c r="D34" s="1195"/>
      <c r="E34" s="127"/>
      <c r="F34" s="129">
        <f>E34</f>
        <v>0</v>
      </c>
      <c r="G34" s="128"/>
      <c r="H34" s="1188"/>
      <c r="I34" s="1188"/>
      <c r="J34" s="1192"/>
      <c r="K34" s="1193"/>
      <c r="L34" s="15">
        <v>800</v>
      </c>
      <c r="M34" s="31">
        <f>L34*H34</f>
        <v>0</v>
      </c>
      <c r="N34" s="15"/>
      <c r="O34" s="15"/>
      <c r="Q34" s="15"/>
    </row>
    <row r="35" spans="2:17" ht="18" customHeight="1" x14ac:dyDescent="0.2">
      <c r="L35" s="15" t="s">
        <v>275</v>
      </c>
      <c r="M35" s="30">
        <f>SUM(M33:M34)</f>
        <v>0</v>
      </c>
    </row>
    <row r="36" spans="2:17" ht="51.75" customHeight="1" x14ac:dyDescent="0.2">
      <c r="B36" s="1183" t="s">
        <v>276</v>
      </c>
      <c r="C36" s="1184"/>
      <c r="D36" s="1184"/>
      <c r="E36" s="1184"/>
      <c r="F36" s="1184"/>
      <c r="G36" s="1184"/>
      <c r="H36" s="1184"/>
      <c r="I36" s="1184"/>
      <c r="J36" s="1184"/>
      <c r="K36" s="1184"/>
      <c r="L36" s="15"/>
      <c r="M36" s="15"/>
      <c r="N36" s="15"/>
      <c r="O36" s="15"/>
      <c r="Q36" s="15"/>
    </row>
    <row r="37" spans="2:17" ht="153" customHeight="1" x14ac:dyDescent="0.2">
      <c r="B37" s="1019" t="s">
        <v>277</v>
      </c>
      <c r="C37" s="1185"/>
      <c r="D37" s="1185"/>
      <c r="E37" s="1185"/>
      <c r="F37" s="1185"/>
      <c r="G37" s="1185"/>
      <c r="H37" s="1185"/>
      <c r="I37" s="1185"/>
      <c r="J37" s="1185"/>
      <c r="K37" s="1185"/>
      <c r="L37" s="28"/>
      <c r="M37" s="28"/>
      <c r="N37" s="15"/>
      <c r="O37" s="15"/>
      <c r="Q37" s="15"/>
    </row>
    <row r="38" spans="2:17" ht="26.1" customHeight="1" x14ac:dyDescent="0.2">
      <c r="N38" s="25"/>
      <c r="O38" s="28"/>
      <c r="Q38" s="28"/>
    </row>
    <row r="39" spans="2:17" ht="26.1" customHeight="1" x14ac:dyDescent="0.2"/>
    <row r="40" spans="2:17" ht="26.1" customHeight="1" x14ac:dyDescent="0.2">
      <c r="L40" s="1"/>
      <c r="M40" s="1"/>
    </row>
    <row r="41" spans="2:17" ht="30" customHeight="1" x14ac:dyDescent="0.2">
      <c r="L41" s="15"/>
      <c r="M41" s="15"/>
      <c r="N41" s="20"/>
      <c r="O41" s="1"/>
      <c r="Q41" s="1"/>
    </row>
    <row r="42" spans="2:17" ht="30" customHeight="1" x14ac:dyDescent="0.2">
      <c r="L42" s="15"/>
      <c r="M42" s="15"/>
      <c r="N42" s="15"/>
      <c r="O42" s="15"/>
      <c r="Q42" s="15"/>
    </row>
    <row r="43" spans="2:17" ht="30" customHeight="1" x14ac:dyDescent="0.2">
      <c r="L43" s="15"/>
      <c r="M43" s="15"/>
      <c r="N43" s="15"/>
      <c r="O43" s="15"/>
      <c r="Q43" s="15"/>
    </row>
    <row r="44" spans="2:17" ht="30" customHeight="1" x14ac:dyDescent="0.2">
      <c r="L44" s="15"/>
      <c r="M44" s="15"/>
      <c r="N44" s="15"/>
      <c r="O44" s="15"/>
      <c r="Q44" s="15"/>
    </row>
    <row r="45" spans="2:17" ht="30" customHeight="1" x14ac:dyDescent="0.2">
      <c r="L45" s="15"/>
      <c r="M45" s="15"/>
      <c r="N45" s="15"/>
      <c r="O45" s="15"/>
      <c r="Q45" s="15"/>
    </row>
    <row r="46" spans="2:17" ht="30" customHeight="1" x14ac:dyDescent="0.2">
      <c r="L46" s="15"/>
      <c r="M46" s="15"/>
      <c r="N46" s="15"/>
      <c r="O46" s="15"/>
      <c r="Q46" s="15"/>
    </row>
    <row r="47" spans="2:17" x14ac:dyDescent="0.2">
      <c r="L47" s="15"/>
      <c r="M47" s="15"/>
      <c r="N47" s="15"/>
      <c r="O47" s="15"/>
      <c r="Q47" s="15"/>
    </row>
    <row r="48" spans="2:17" x14ac:dyDescent="0.2">
      <c r="L48" s="15"/>
      <c r="M48" s="15"/>
      <c r="N48" s="15"/>
      <c r="O48" s="15"/>
      <c r="Q48" s="15"/>
    </row>
    <row r="49" spans="12:17" x14ac:dyDescent="0.2">
      <c r="L49" s="15"/>
      <c r="M49" s="15"/>
      <c r="N49" s="15"/>
      <c r="O49" s="15"/>
      <c r="Q49" s="15"/>
    </row>
    <row r="50" spans="12:17" x14ac:dyDescent="0.2">
      <c r="L50" s="15"/>
      <c r="M50" s="15"/>
      <c r="N50" s="15"/>
      <c r="O50" s="15"/>
      <c r="Q50" s="15"/>
    </row>
    <row r="51" spans="12:17" x14ac:dyDescent="0.2">
      <c r="L51" s="15"/>
      <c r="M51" s="15"/>
      <c r="N51" s="15"/>
      <c r="O51" s="15"/>
      <c r="Q51" s="15"/>
    </row>
    <row r="52" spans="12:17" x14ac:dyDescent="0.2">
      <c r="N52" s="15"/>
      <c r="O52" s="15"/>
      <c r="Q52" s="15"/>
    </row>
    <row r="53" spans="12:17" x14ac:dyDescent="0.2">
      <c r="N53" s="15"/>
    </row>
    <row r="54" spans="12:17" x14ac:dyDescent="0.2">
      <c r="N54" s="15"/>
    </row>
    <row r="55" spans="12:17" x14ac:dyDescent="0.2">
      <c r="L55" s="28"/>
      <c r="M55" s="28"/>
      <c r="N55" s="15"/>
    </row>
    <row r="56" spans="12:17" x14ac:dyDescent="0.2">
      <c r="N56" s="25"/>
      <c r="O56" s="28"/>
      <c r="Q56" s="28"/>
    </row>
    <row r="58" spans="12:17" x14ac:dyDescent="0.2">
      <c r="L58" s="1"/>
      <c r="M58" s="1"/>
    </row>
    <row r="59" spans="12:17" x14ac:dyDescent="0.2">
      <c r="L59" s="15"/>
      <c r="M59" s="15"/>
      <c r="N59" s="20"/>
      <c r="O59" s="1"/>
      <c r="Q59" s="1"/>
    </row>
    <row r="60" spans="12:17" x14ac:dyDescent="0.2">
      <c r="L60" s="15"/>
      <c r="M60" s="15"/>
      <c r="N60" s="15"/>
      <c r="O60" s="15"/>
      <c r="Q60" s="15"/>
    </row>
    <row r="61" spans="12:17" x14ac:dyDescent="0.2">
      <c r="L61" s="15"/>
      <c r="M61" s="15"/>
      <c r="N61" s="15"/>
      <c r="O61" s="15"/>
      <c r="Q61" s="15"/>
    </row>
    <row r="62" spans="12:17" x14ac:dyDescent="0.2">
      <c r="L62" s="15"/>
      <c r="M62" s="15"/>
      <c r="N62" s="15"/>
      <c r="O62" s="15"/>
      <c r="Q62" s="15"/>
    </row>
    <row r="63" spans="12:17" x14ac:dyDescent="0.2">
      <c r="L63" s="15"/>
      <c r="M63" s="15"/>
      <c r="N63" s="15"/>
      <c r="O63" s="15"/>
      <c r="Q63" s="15"/>
    </row>
    <row r="64" spans="12:17" x14ac:dyDescent="0.2">
      <c r="L64" s="15"/>
      <c r="M64" s="15"/>
      <c r="N64" s="15"/>
      <c r="O64" s="15"/>
      <c r="Q64" s="15"/>
    </row>
    <row r="65" spans="12:17" x14ac:dyDescent="0.2">
      <c r="L65" s="15"/>
      <c r="M65" s="15"/>
      <c r="N65" s="15"/>
      <c r="O65" s="15"/>
      <c r="Q65" s="15"/>
    </row>
    <row r="66" spans="12:17" x14ac:dyDescent="0.2">
      <c r="L66" s="15"/>
      <c r="M66" s="15"/>
      <c r="N66" s="15"/>
      <c r="O66" s="15"/>
      <c r="Q66" s="15"/>
    </row>
    <row r="67" spans="12:17" x14ac:dyDescent="0.2">
      <c r="L67" s="15"/>
      <c r="M67" s="15"/>
      <c r="N67" s="15"/>
      <c r="O67" s="15"/>
      <c r="Q67" s="15"/>
    </row>
    <row r="68" spans="12:17" x14ac:dyDescent="0.2">
      <c r="L68" s="15"/>
      <c r="M68" s="15"/>
      <c r="N68" s="15"/>
      <c r="O68" s="15"/>
      <c r="Q68" s="15"/>
    </row>
    <row r="69" spans="12:17" x14ac:dyDescent="0.2">
      <c r="L69" s="15"/>
      <c r="M69" s="15"/>
      <c r="N69" s="15"/>
      <c r="O69" s="15"/>
      <c r="Q69" s="15"/>
    </row>
    <row r="70" spans="12:17" x14ac:dyDescent="0.2">
      <c r="L70" s="28"/>
      <c r="M70" s="28"/>
      <c r="N70" s="15"/>
      <c r="O70" s="15"/>
      <c r="Q70" s="15"/>
    </row>
    <row r="71" spans="12:17" x14ac:dyDescent="0.2">
      <c r="L71" s="28"/>
      <c r="M71" s="28"/>
      <c r="N71" s="15"/>
      <c r="O71" s="28"/>
      <c r="Q71" s="28"/>
    </row>
    <row r="72" spans="12:17" x14ac:dyDescent="0.2">
      <c r="N72" s="25"/>
      <c r="O72" s="28"/>
      <c r="Q72" s="28"/>
    </row>
    <row r="74" spans="12:17" x14ac:dyDescent="0.2">
      <c r="L74" s="1"/>
      <c r="M74" s="1"/>
    </row>
    <row r="75" spans="12:17" x14ac:dyDescent="0.2">
      <c r="L75" s="15"/>
      <c r="M75" s="15"/>
      <c r="N75" s="20"/>
      <c r="O75" s="1"/>
      <c r="Q75" s="1"/>
    </row>
    <row r="76" spans="12:17" x14ac:dyDescent="0.2">
      <c r="L76" s="15"/>
      <c r="M76" s="15"/>
      <c r="N76" s="15"/>
      <c r="O76" s="15"/>
      <c r="Q76" s="15"/>
    </row>
    <row r="77" spans="12:17" x14ac:dyDescent="0.2">
      <c r="L77" s="15"/>
      <c r="M77" s="15"/>
      <c r="N77" s="15"/>
      <c r="O77" s="15"/>
      <c r="Q77" s="15"/>
    </row>
    <row r="78" spans="12:17" x14ac:dyDescent="0.2">
      <c r="L78" s="15"/>
      <c r="M78" s="15"/>
      <c r="N78" s="15"/>
      <c r="O78" s="15"/>
      <c r="Q78" s="15"/>
    </row>
    <row r="79" spans="12:17" x14ac:dyDescent="0.2">
      <c r="L79" s="15"/>
      <c r="M79" s="15"/>
      <c r="N79" s="15"/>
      <c r="O79" s="15"/>
      <c r="Q79" s="15"/>
    </row>
    <row r="80" spans="12:17" x14ac:dyDescent="0.2">
      <c r="L80" s="15"/>
      <c r="M80" s="15"/>
      <c r="N80" s="15"/>
      <c r="O80" s="15"/>
      <c r="Q80" s="15"/>
    </row>
    <row r="81" spans="12:17" x14ac:dyDescent="0.2">
      <c r="L81" s="15"/>
      <c r="M81" s="15"/>
      <c r="N81" s="15"/>
      <c r="O81" s="15"/>
      <c r="Q81" s="15"/>
    </row>
    <row r="82" spans="12:17" x14ac:dyDescent="0.2">
      <c r="L82" s="15"/>
      <c r="M82" s="15"/>
      <c r="N82" s="15"/>
      <c r="O82" s="15"/>
      <c r="Q82" s="15"/>
    </row>
    <row r="83" spans="12:17" x14ac:dyDescent="0.2">
      <c r="L83" s="15"/>
      <c r="M83" s="15"/>
      <c r="N83" s="15"/>
      <c r="O83" s="15"/>
      <c r="Q83" s="15"/>
    </row>
    <row r="84" spans="12:17" x14ac:dyDescent="0.2">
      <c r="L84" s="15"/>
      <c r="M84" s="15"/>
      <c r="N84" s="15"/>
      <c r="O84" s="15"/>
      <c r="Q84" s="15"/>
    </row>
    <row r="85" spans="12:17" x14ac:dyDescent="0.2">
      <c r="L85" s="15"/>
      <c r="M85" s="15"/>
      <c r="N85" s="15"/>
      <c r="O85" s="15"/>
      <c r="Q85" s="15"/>
    </row>
    <row r="86" spans="12:17" x14ac:dyDescent="0.2">
      <c r="L86" s="15"/>
      <c r="M86" s="15"/>
      <c r="N86" s="15"/>
      <c r="O86" s="15"/>
      <c r="Q86" s="15"/>
    </row>
    <row r="87" spans="12:17" x14ac:dyDescent="0.2">
      <c r="L87" s="15"/>
      <c r="M87" s="15"/>
      <c r="N87" s="15"/>
      <c r="O87" s="15"/>
      <c r="Q87" s="15"/>
    </row>
    <row r="88" spans="12:17" x14ac:dyDescent="0.2">
      <c r="L88" s="15"/>
      <c r="M88" s="15"/>
      <c r="N88" s="15"/>
      <c r="O88" s="15"/>
      <c r="Q88" s="15"/>
    </row>
    <row r="89" spans="12:17" x14ac:dyDescent="0.2">
      <c r="L89" s="15"/>
      <c r="M89" s="15"/>
      <c r="N89" s="15"/>
      <c r="O89" s="15"/>
      <c r="Q89" s="15"/>
    </row>
    <row r="90" spans="12:17" x14ac:dyDescent="0.2">
      <c r="L90" s="15"/>
      <c r="M90" s="15"/>
      <c r="N90" s="15"/>
      <c r="O90" s="15"/>
      <c r="Q90" s="15"/>
    </row>
    <row r="91" spans="12:17" x14ac:dyDescent="0.2">
      <c r="L91" s="15"/>
      <c r="M91" s="15"/>
      <c r="N91" s="15"/>
      <c r="O91" s="15"/>
      <c r="Q91" s="15"/>
    </row>
    <row r="92" spans="12:17" x14ac:dyDescent="0.2">
      <c r="N92" s="15"/>
      <c r="O92" s="15"/>
      <c r="Q92" s="15"/>
    </row>
    <row r="93" spans="12:17" x14ac:dyDescent="0.2">
      <c r="N93" s="15"/>
    </row>
  </sheetData>
  <sheetProtection algorithmName="SHA-512" hashValue="FJ6yWk1c+Cq+/GOrZjQ2zpUqk7xDkNSMSL1RtYHkSzc7I0vLsKfxI0B4AafAeCnGX5O1+eTdFzbWxOB9ByRX5A==" saltValue="tzkVKVOPXU48GoiozZX5tQ==" spinCount="100000" sheet="1" objects="1" scenarios="1"/>
  <mergeCells count="60">
    <mergeCell ref="B36:K36"/>
    <mergeCell ref="B37:K37"/>
    <mergeCell ref="H32:I32"/>
    <mergeCell ref="H33:I33"/>
    <mergeCell ref="H34:I34"/>
    <mergeCell ref="J32:K32"/>
    <mergeCell ref="J33:K33"/>
    <mergeCell ref="J34:K34"/>
    <mergeCell ref="B34:D34"/>
    <mergeCell ref="B32:D32"/>
    <mergeCell ref="B33:D33"/>
    <mergeCell ref="E32:G32"/>
    <mergeCell ref="K24:K26"/>
    <mergeCell ref="I27:K29"/>
    <mergeCell ref="I21:I23"/>
    <mergeCell ref="E24:E26"/>
    <mergeCell ref="G24:G26"/>
    <mergeCell ref="I24:I26"/>
    <mergeCell ref="K21:K23"/>
    <mergeCell ref="E15:E17"/>
    <mergeCell ref="G15:G17"/>
    <mergeCell ref="I15:I17"/>
    <mergeCell ref="B18:B20"/>
    <mergeCell ref="E27:E29"/>
    <mergeCell ref="G27:G29"/>
    <mergeCell ref="E21:E23"/>
    <mergeCell ref="G21:G23"/>
    <mergeCell ref="E18:E20"/>
    <mergeCell ref="G18:G20"/>
    <mergeCell ref="I18:I20"/>
    <mergeCell ref="A9:K9"/>
    <mergeCell ref="A5:K5"/>
    <mergeCell ref="J7:K7"/>
    <mergeCell ref="B7:G7"/>
    <mergeCell ref="I10:K10"/>
    <mergeCell ref="K12:K14"/>
    <mergeCell ref="B10:B11"/>
    <mergeCell ref="C10:C11"/>
    <mergeCell ref="D10:D11"/>
    <mergeCell ref="E10:F10"/>
    <mergeCell ref="G10:H10"/>
    <mergeCell ref="E12:F14"/>
    <mergeCell ref="G12:G14"/>
    <mergeCell ref="I12:I14"/>
    <mergeCell ref="A31:K31"/>
    <mergeCell ref="G2:I2"/>
    <mergeCell ref="G3:I3"/>
    <mergeCell ref="C18:C20"/>
    <mergeCell ref="B21:B23"/>
    <mergeCell ref="C21:C23"/>
    <mergeCell ref="B24:B26"/>
    <mergeCell ref="K15:K17"/>
    <mergeCell ref="K18:K20"/>
    <mergeCell ref="B12:B14"/>
    <mergeCell ref="C12:C14"/>
    <mergeCell ref="B15:B17"/>
    <mergeCell ref="C15:C17"/>
    <mergeCell ref="B27:B29"/>
    <mergeCell ref="C27:C29"/>
    <mergeCell ref="C24:C26"/>
  </mergeCells>
  <phoneticPr fontId="3"/>
  <conditionalFormatting sqref="F33">
    <cfRule type="expression" dxfId="48" priority="4">
      <formula>$E$33=0</formula>
    </cfRule>
  </conditionalFormatting>
  <conditionalFormatting sqref="F34">
    <cfRule type="expression" dxfId="47" priority="3">
      <formula>$E$34=0</formula>
    </cfRule>
  </conditionalFormatting>
  <conditionalFormatting sqref="K12 H15:H29 K15 I15:J26 G15:G27 F18:F29 K18 F18:J26 E18:E27 K21:K26 E33:E34 G33:K34">
    <cfRule type="cellIs" dxfId="46" priority="16" operator="equal">
      <formula>0</formula>
    </cfRule>
  </conditionalFormatting>
  <conditionalFormatting sqref="G12 I12 H12:H14 J12:J14">
    <cfRule type="cellIs" dxfId="45" priority="2" operator="equal">
      <formula>0</formula>
    </cfRule>
  </conditionalFormatting>
  <conditionalFormatting sqref="E15 F15:F17">
    <cfRule type="cellIs" dxfId="44" priority="1" operator="equal">
      <formula>0</formula>
    </cfRule>
  </conditionalFormatting>
  <dataValidations count="2">
    <dataValidation imeMode="off" allowBlank="1" showInputMessage="1" showErrorMessage="1" sqref="E12 I24 E27 H12:H29 F15:F29 I15 G15 G18 E18 I18 G27 G24 G21 E21 I21 E15 I12 I27 E24 G12 J13:J26 J12" xr:uid="{00000000-0002-0000-0500-000000000000}"/>
    <dataValidation type="list" imeMode="off" allowBlank="1" showInputMessage="1" showErrorMessage="1" sqref="K12:K26" xr:uid="{00000000-0002-0000-0500-000001000000}">
      <formula1>"●"</formula1>
    </dataValidation>
  </dataValidations>
  <printOptions horizontalCentered="1"/>
  <pageMargins left="0.78740157480314965" right="0.78740157480314965" top="0.62992125984251968" bottom="0.39370078740157483" header="0.31496062992125984" footer="0.19685039370078741"/>
  <pageSetup paperSize="9" scale="98" orientation="portrait" verticalDpi="4294967293"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sheetPr>
  <dimension ref="A1:O112"/>
  <sheetViews>
    <sheetView showGridLines="0" view="pageBreakPreview" zoomScaleNormal="100" zoomScaleSheetLayoutView="100" workbookViewId="0">
      <selection activeCell="B60" sqref="B60:E60"/>
    </sheetView>
  </sheetViews>
  <sheetFormatPr defaultRowHeight="13.2" x14ac:dyDescent="0.2"/>
  <cols>
    <col min="1" max="1" width="3.33203125" customWidth="1"/>
    <col min="2" max="2" width="6.77734375" customWidth="1"/>
    <col min="3" max="3" width="23.44140625" customWidth="1"/>
    <col min="4" max="4" width="8.109375" customWidth="1"/>
    <col min="5" max="8" width="7.44140625" customWidth="1"/>
    <col min="9" max="9" width="6.88671875" customWidth="1"/>
    <col min="10" max="10" width="8.109375" customWidth="1"/>
    <col min="11" max="11" width="9" customWidth="1"/>
    <col min="12" max="12" width="12.44140625" customWidth="1"/>
    <col min="13" max="13" width="13.77734375" customWidth="1"/>
    <col min="14" max="14" width="7.44140625" customWidth="1"/>
  </cols>
  <sheetData>
    <row r="1" spans="1:15" ht="47.25" customHeight="1" x14ac:dyDescent="0.2">
      <c r="B1" s="295"/>
      <c r="C1" s="295"/>
      <c r="D1" s="295"/>
      <c r="E1" s="295"/>
      <c r="F1" s="295"/>
      <c r="G1" s="295"/>
      <c r="H1" s="295"/>
      <c r="I1" s="295"/>
      <c r="J1" s="295"/>
      <c r="K1" s="10"/>
      <c r="L1" s="10"/>
      <c r="M1" s="10"/>
      <c r="N1" s="10"/>
      <c r="O1" s="10"/>
    </row>
    <row r="2" spans="1:15" ht="13.5" customHeight="1" x14ac:dyDescent="0.2">
      <c r="C2" s="50"/>
      <c r="D2" s="52" t="s">
        <v>241</v>
      </c>
      <c r="E2" s="52" t="s">
        <v>242</v>
      </c>
      <c r="F2" s="1132" t="s">
        <v>243</v>
      </c>
      <c r="G2" s="1132"/>
      <c r="H2" s="1132"/>
      <c r="I2" s="52" t="s">
        <v>3</v>
      </c>
      <c r="J2" s="52" t="s">
        <v>120</v>
      </c>
      <c r="K2" s="10"/>
      <c r="L2" s="10"/>
      <c r="M2" s="10"/>
      <c r="N2" s="10"/>
      <c r="O2" s="10"/>
    </row>
    <row r="3" spans="1:15" ht="30.75" customHeight="1" x14ac:dyDescent="0.2">
      <c r="C3" s="50"/>
      <c r="D3" s="53"/>
      <c r="E3" s="53"/>
      <c r="F3" s="1132"/>
      <c r="G3" s="1132"/>
      <c r="H3" s="1132"/>
      <c r="I3" s="53"/>
      <c r="J3" s="52" t="s">
        <v>121</v>
      </c>
      <c r="K3" s="10"/>
      <c r="L3" s="10"/>
      <c r="M3" s="10"/>
      <c r="N3" s="10"/>
      <c r="O3" s="10"/>
    </row>
    <row r="4" spans="1:15" ht="3.75" customHeight="1" x14ac:dyDescent="0.2">
      <c r="C4" s="50"/>
      <c r="D4" s="50"/>
      <c r="E4" s="50"/>
      <c r="F4" s="50"/>
      <c r="G4" s="50"/>
      <c r="H4" s="50"/>
      <c r="I4" s="50"/>
      <c r="J4" s="50"/>
      <c r="K4" s="10"/>
      <c r="L4" s="10"/>
      <c r="M4" s="10"/>
      <c r="N4" s="10"/>
      <c r="O4" s="10"/>
    </row>
    <row r="5" spans="1:15" ht="30.75" customHeight="1" x14ac:dyDescent="0.2">
      <c r="A5" s="860" t="s">
        <v>391</v>
      </c>
      <c r="B5" s="860"/>
      <c r="C5" s="860"/>
      <c r="D5" s="860"/>
      <c r="E5" s="860"/>
      <c r="F5" s="860"/>
      <c r="G5" s="860"/>
      <c r="H5" s="860"/>
      <c r="I5" s="860"/>
      <c r="J5" s="860"/>
      <c r="K5" s="233" t="s">
        <v>245</v>
      </c>
      <c r="L5" s="25">
        <f>COUNT(I11:I19)</f>
        <v>0</v>
      </c>
    </row>
    <row r="6" spans="1:15" ht="6.75" customHeight="1" x14ac:dyDescent="0.2">
      <c r="B6" s="136"/>
      <c r="C6" s="136"/>
      <c r="D6" s="136"/>
      <c r="E6" s="136"/>
      <c r="F6" s="136"/>
      <c r="G6" s="136"/>
      <c r="H6" s="136"/>
      <c r="I6" s="136"/>
      <c r="J6" s="136"/>
      <c r="K6" s="28"/>
      <c r="L6" s="25"/>
    </row>
    <row r="7" spans="1:15" ht="24" customHeight="1" x14ac:dyDescent="0.2">
      <c r="A7" s="1072" t="s">
        <v>98</v>
      </c>
      <c r="B7" s="1072"/>
      <c r="C7" s="1170">
        <f>使用申請書!T8</f>
        <v>0</v>
      </c>
      <c r="D7" s="1170"/>
      <c r="E7" s="1170"/>
      <c r="F7" s="1170"/>
      <c r="G7" s="219"/>
      <c r="H7" s="220" t="s">
        <v>246</v>
      </c>
      <c r="I7" s="1170" t="str">
        <f>名簿!M4</f>
        <v>１日研修</v>
      </c>
      <c r="J7" s="1170"/>
    </row>
    <row r="8" spans="1:15" ht="9" customHeight="1" x14ac:dyDescent="0.2">
      <c r="A8" s="234"/>
      <c r="B8" s="234"/>
      <c r="C8" s="235"/>
      <c r="D8" s="235"/>
      <c r="E8" s="235"/>
      <c r="F8" s="235"/>
      <c r="G8" s="219"/>
      <c r="H8" s="236"/>
      <c r="I8" s="235"/>
      <c r="J8" s="235"/>
    </row>
    <row r="9" spans="1:15" ht="18.75" customHeight="1" x14ac:dyDescent="0.25">
      <c r="A9" s="1260" t="s">
        <v>487</v>
      </c>
      <c r="B9" s="1260"/>
      <c r="C9" s="1260"/>
      <c r="D9" s="1260"/>
      <c r="E9" s="1260"/>
      <c r="F9" s="1260"/>
      <c r="G9" s="1260"/>
      <c r="H9" s="1260"/>
      <c r="I9" s="1260"/>
      <c r="J9" s="1260"/>
    </row>
    <row r="10" spans="1:15" ht="21.75" customHeight="1" x14ac:dyDescent="0.2">
      <c r="B10" s="1258" t="s">
        <v>278</v>
      </c>
      <c r="C10" s="1259"/>
      <c r="D10" s="1259"/>
      <c r="E10" s="1259"/>
      <c r="F10" s="177" t="s">
        <v>279</v>
      </c>
      <c r="G10" s="163" t="s">
        <v>280</v>
      </c>
      <c r="H10" s="299" t="s">
        <v>258</v>
      </c>
      <c r="I10" s="148" t="s">
        <v>281</v>
      </c>
      <c r="J10" s="106" t="s">
        <v>282</v>
      </c>
      <c r="K10" s="1" t="s">
        <v>261</v>
      </c>
      <c r="L10" s="20" t="s">
        <v>283</v>
      </c>
      <c r="M10" s="1"/>
    </row>
    <row r="11" spans="1:15" ht="15" customHeight="1" x14ac:dyDescent="0.2">
      <c r="B11" s="1263" t="s">
        <v>284</v>
      </c>
      <c r="C11" s="142" t="s">
        <v>285</v>
      </c>
      <c r="D11" s="143"/>
      <c r="E11" s="144"/>
      <c r="F11" s="133"/>
      <c r="G11" s="171" t="str">
        <f>IF(F11="","",F11)</f>
        <v/>
      </c>
      <c r="H11" s="327"/>
      <c r="I11" s="330"/>
      <c r="J11" s="146" t="str">
        <f>IF(I11&lt;&gt;$E$24*6+$F$24*7+$G$24*8+$H$24*9+$I$24*$I$23,"×","◎")</f>
        <v>◎</v>
      </c>
      <c r="K11" s="15">
        <v>690</v>
      </c>
      <c r="L11" s="15">
        <f>I11*K11</f>
        <v>0</v>
      </c>
    </row>
    <row r="12" spans="1:15" ht="15" customHeight="1" x14ac:dyDescent="0.2">
      <c r="B12" s="1264"/>
      <c r="C12" s="139" t="s">
        <v>286</v>
      </c>
      <c r="D12" s="140"/>
      <c r="E12" s="141"/>
      <c r="F12" s="297"/>
      <c r="G12" s="171" t="str">
        <f t="shared" ref="G12:G19" si="0">IF(F12="","",F12)</f>
        <v/>
      </c>
      <c r="H12" s="328"/>
      <c r="I12" s="331"/>
      <c r="J12" s="138" t="str">
        <f>IF(I12&lt;&gt;$E$25*6+$F$25*7+$G$25*8+$H$25*9+$I$25*$I$23,"×","◎")</f>
        <v>◎</v>
      </c>
      <c r="K12" s="15">
        <v>830</v>
      </c>
      <c r="L12" s="15">
        <f t="shared" ref="L12:L19" si="1">I12*K12</f>
        <v>0</v>
      </c>
    </row>
    <row r="13" spans="1:15" ht="15" customHeight="1" x14ac:dyDescent="0.2">
      <c r="B13" s="1264"/>
      <c r="C13" s="139" t="s">
        <v>287</v>
      </c>
      <c r="D13" s="140"/>
      <c r="E13" s="141"/>
      <c r="F13" s="297"/>
      <c r="G13" s="171" t="str">
        <f t="shared" si="0"/>
        <v/>
      </c>
      <c r="H13" s="328"/>
      <c r="I13" s="331"/>
      <c r="J13" s="138" t="str">
        <f>IF(I13&lt;&gt;$E$26*6+$F$26*7+$G$26*8+$H$26*9+$I$26*$I$23,"×","◎")</f>
        <v>◎</v>
      </c>
      <c r="K13" s="15">
        <v>570</v>
      </c>
      <c r="L13" s="15">
        <f t="shared" si="1"/>
        <v>0</v>
      </c>
    </row>
    <row r="14" spans="1:15" ht="15" customHeight="1" x14ac:dyDescent="0.2">
      <c r="B14" s="1264"/>
      <c r="C14" s="139" t="s">
        <v>288</v>
      </c>
      <c r="D14" s="140"/>
      <c r="E14" s="141"/>
      <c r="F14" s="297"/>
      <c r="G14" s="171" t="str">
        <f t="shared" si="0"/>
        <v/>
      </c>
      <c r="H14" s="328"/>
      <c r="I14" s="331"/>
      <c r="J14" s="138" t="str">
        <f>IF(I14+I15&lt;&gt;$E$27*6+$F$27*7+$G$27*8+$H$27*9+$I$27*$I$23,"×","◎")</f>
        <v>◎</v>
      </c>
      <c r="K14" s="15">
        <v>1500</v>
      </c>
      <c r="L14" s="15">
        <f t="shared" si="1"/>
        <v>0</v>
      </c>
    </row>
    <row r="15" spans="1:15" ht="15" customHeight="1" x14ac:dyDescent="0.2">
      <c r="B15" s="1264"/>
      <c r="C15" s="139" t="s">
        <v>289</v>
      </c>
      <c r="D15" s="140"/>
      <c r="E15" s="141"/>
      <c r="F15" s="297"/>
      <c r="G15" s="171" t="str">
        <f t="shared" si="0"/>
        <v/>
      </c>
      <c r="H15" s="328"/>
      <c r="I15" s="331"/>
      <c r="J15" s="138" t="str">
        <f>IF(I14+I15&lt;&gt;$E$27*6+$F$27*7+$G$27*8+$H$27*9+$I$27*$I$23,"×","◎")</f>
        <v>◎</v>
      </c>
      <c r="K15" s="15">
        <v>1750</v>
      </c>
      <c r="L15" s="15">
        <f t="shared" si="1"/>
        <v>0</v>
      </c>
    </row>
    <row r="16" spans="1:15" ht="15" customHeight="1" x14ac:dyDescent="0.2">
      <c r="B16" s="1264"/>
      <c r="C16" s="139" t="s">
        <v>290</v>
      </c>
      <c r="D16" s="140"/>
      <c r="E16" s="141"/>
      <c r="F16" s="297"/>
      <c r="G16" s="171" t="str">
        <f t="shared" si="0"/>
        <v/>
      </c>
      <c r="H16" s="328"/>
      <c r="I16" s="331"/>
      <c r="J16" s="138" t="str">
        <f>IF(I16&lt;&gt;$E$28*6+$F$28*7+$G$28*8+$H$28*9+$I$28*$I$23,"×","◎")</f>
        <v>◎</v>
      </c>
      <c r="K16" s="15">
        <v>400</v>
      </c>
      <c r="L16" s="15">
        <f t="shared" si="1"/>
        <v>0</v>
      </c>
    </row>
    <row r="17" spans="1:14" ht="15" customHeight="1" x14ac:dyDescent="0.2">
      <c r="B17" s="1265" t="s">
        <v>291</v>
      </c>
      <c r="C17" s="1271" t="s">
        <v>292</v>
      </c>
      <c r="D17" s="1271"/>
      <c r="E17" s="1271"/>
      <c r="F17" s="298"/>
      <c r="G17" s="326" t="str">
        <f t="shared" si="0"/>
        <v/>
      </c>
      <c r="H17" s="329"/>
      <c r="I17" s="332"/>
      <c r="J17" s="451" t="str">
        <f>IF(I17&lt;&gt;$E$31*3+$F$31*4+$G$31*5,"×","◎")</f>
        <v>◎</v>
      </c>
      <c r="K17" s="15">
        <v>800</v>
      </c>
      <c r="L17" s="15">
        <f t="shared" si="1"/>
        <v>0</v>
      </c>
    </row>
    <row r="18" spans="1:14" ht="15" customHeight="1" thickBot="1" x14ac:dyDescent="0.25">
      <c r="B18" s="1266"/>
      <c r="C18" s="1240" t="s">
        <v>293</v>
      </c>
      <c r="D18" s="1241"/>
      <c r="E18" s="1242"/>
      <c r="F18" s="133"/>
      <c r="G18" s="171" t="str">
        <f t="shared" si="0"/>
        <v/>
      </c>
      <c r="H18" s="327"/>
      <c r="I18" s="330"/>
      <c r="J18" s="138" t="str">
        <f>IF(I18&lt;&gt;$E$31*3+$F$31*4+$G$31*5,"×","◎")</f>
        <v>◎</v>
      </c>
      <c r="K18" s="15">
        <v>880</v>
      </c>
      <c r="L18" s="15">
        <f t="shared" si="1"/>
        <v>0</v>
      </c>
    </row>
    <row r="19" spans="1:14" ht="15" hidden="1" customHeight="1" thickBot="1" x14ac:dyDescent="0.25">
      <c r="B19" s="1267"/>
      <c r="C19" s="1252" t="s">
        <v>294</v>
      </c>
      <c r="D19" s="1253"/>
      <c r="E19" s="1254"/>
      <c r="F19" s="297"/>
      <c r="G19" s="171" t="str">
        <f t="shared" si="0"/>
        <v/>
      </c>
      <c r="H19" s="328"/>
      <c r="I19" s="331"/>
      <c r="J19" s="146" t="str">
        <f>IF(I19&lt;&gt;$E$31*3+$F$31*4+$G$31*5,"×","◎")</f>
        <v>◎</v>
      </c>
      <c r="K19" s="15">
        <v>850</v>
      </c>
      <c r="L19" s="15">
        <f t="shared" si="1"/>
        <v>0</v>
      </c>
    </row>
    <row r="20" spans="1:14" ht="17.25" customHeight="1" thickBot="1" x14ac:dyDescent="0.25">
      <c r="B20" s="1243" t="s">
        <v>390</v>
      </c>
      <c r="C20" s="1243"/>
      <c r="D20" s="1243"/>
      <c r="E20" s="1243"/>
      <c r="F20" s="1243"/>
      <c r="G20" s="1243"/>
      <c r="H20" s="1243"/>
      <c r="I20" s="1243"/>
      <c r="J20" s="1243"/>
      <c r="K20" t="s">
        <v>295</v>
      </c>
      <c r="L20" s="24">
        <f>SUM(L11:L19)</f>
        <v>0</v>
      </c>
    </row>
    <row r="21" spans="1:14" ht="12" customHeight="1" x14ac:dyDescent="0.2">
      <c r="B21" s="1244"/>
      <c r="C21" s="1244"/>
      <c r="D21" s="1244"/>
      <c r="E21" s="1244"/>
      <c r="F21" s="1244"/>
      <c r="G21" s="1244"/>
      <c r="H21" s="1244"/>
      <c r="I21" s="1244"/>
      <c r="J21" s="1244"/>
    </row>
    <row r="22" spans="1:14" ht="5.25" customHeight="1" x14ac:dyDescent="0.2">
      <c r="C22" s="1251"/>
      <c r="D22" s="1251"/>
      <c r="E22" s="1251"/>
      <c r="F22" s="1251"/>
      <c r="G22" s="1251"/>
      <c r="H22" s="1251"/>
      <c r="I22" s="1251"/>
      <c r="J22" s="1251"/>
    </row>
    <row r="23" spans="1:14" ht="21" customHeight="1" x14ac:dyDescent="0.2">
      <c r="A23" s="1261" t="s">
        <v>296</v>
      </c>
      <c r="B23" s="1261"/>
      <c r="C23" s="1261"/>
      <c r="D23" s="1262"/>
      <c r="E23" s="151" t="s">
        <v>297</v>
      </c>
      <c r="F23" s="152" t="s">
        <v>298</v>
      </c>
      <c r="G23" s="152" t="s">
        <v>299</v>
      </c>
      <c r="H23" s="153" t="s">
        <v>300</v>
      </c>
      <c r="I23" s="155"/>
      <c r="J23" s="158" t="s">
        <v>301</v>
      </c>
      <c r="K23" s="1" t="s">
        <v>261</v>
      </c>
      <c r="L23" s="56" t="s">
        <v>283</v>
      </c>
    </row>
    <row r="24" spans="1:14" ht="15" customHeight="1" x14ac:dyDescent="0.2">
      <c r="B24" s="1268" t="s">
        <v>302</v>
      </c>
      <c r="C24" s="1269"/>
      <c r="D24" s="1270"/>
      <c r="E24" s="149"/>
      <c r="F24" s="149"/>
      <c r="G24" s="149"/>
      <c r="H24" s="149"/>
      <c r="I24" s="156"/>
      <c r="J24" s="458">
        <f>SUM(E24:I24)</f>
        <v>0</v>
      </c>
      <c r="K24" s="15">
        <v>690</v>
      </c>
      <c r="L24" s="15">
        <f t="shared" ref="L24:L28" si="2">J24*K24</f>
        <v>0</v>
      </c>
      <c r="M24" s="1"/>
      <c r="N24" s="34" t="s">
        <v>303</v>
      </c>
    </row>
    <row r="25" spans="1:14" ht="15" customHeight="1" x14ac:dyDescent="0.2">
      <c r="B25" s="1245" t="s">
        <v>304</v>
      </c>
      <c r="C25" s="1246"/>
      <c r="D25" s="1247"/>
      <c r="E25" s="150"/>
      <c r="F25" s="150"/>
      <c r="G25" s="150"/>
      <c r="H25" s="150"/>
      <c r="I25" s="157"/>
      <c r="J25" s="459">
        <f>SUM(E25:I25)</f>
        <v>0</v>
      </c>
      <c r="K25" s="15">
        <v>690</v>
      </c>
      <c r="L25" s="15">
        <f t="shared" si="2"/>
        <v>0</v>
      </c>
      <c r="N25" s="35">
        <f>MAX(J24:J25)</f>
        <v>0</v>
      </c>
    </row>
    <row r="26" spans="1:14" ht="15" customHeight="1" x14ac:dyDescent="0.2">
      <c r="B26" s="1245" t="s">
        <v>305</v>
      </c>
      <c r="C26" s="1246"/>
      <c r="D26" s="1247"/>
      <c r="E26" s="150"/>
      <c r="F26" s="150"/>
      <c r="G26" s="150"/>
      <c r="H26" s="150"/>
      <c r="I26" s="157"/>
      <c r="J26" s="459">
        <f>SUM(E26:I26)</f>
        <v>0</v>
      </c>
      <c r="K26" s="15">
        <v>690</v>
      </c>
      <c r="L26" s="15">
        <f t="shared" si="2"/>
        <v>0</v>
      </c>
      <c r="N26" s="35"/>
    </row>
    <row r="27" spans="1:14" ht="15" customHeight="1" x14ac:dyDescent="0.2">
      <c r="B27" s="1245" t="s">
        <v>306</v>
      </c>
      <c r="C27" s="1246"/>
      <c r="D27" s="1247"/>
      <c r="E27" s="150"/>
      <c r="F27" s="150"/>
      <c r="G27" s="150"/>
      <c r="H27" s="150"/>
      <c r="I27" s="157"/>
      <c r="J27" s="459">
        <f>SUM(E27:I27)</f>
        <v>0</v>
      </c>
      <c r="K27" s="15">
        <v>690</v>
      </c>
      <c r="L27" s="15">
        <f t="shared" si="2"/>
        <v>0</v>
      </c>
      <c r="N27" s="35">
        <f>MAX(J26:J28)</f>
        <v>0</v>
      </c>
    </row>
    <row r="28" spans="1:14" ht="15" customHeight="1" x14ac:dyDescent="0.2">
      <c r="B28" s="1245" t="s">
        <v>307</v>
      </c>
      <c r="C28" s="1246"/>
      <c r="D28" s="1247"/>
      <c r="E28" s="150"/>
      <c r="F28" s="150"/>
      <c r="G28" s="150"/>
      <c r="H28" s="150"/>
      <c r="I28" s="157"/>
      <c r="J28" s="459">
        <f>SUM(E28:I28)</f>
        <v>0</v>
      </c>
      <c r="K28" s="15">
        <v>690</v>
      </c>
      <c r="L28" s="15">
        <f t="shared" si="2"/>
        <v>0</v>
      </c>
    </row>
    <row r="29" spans="1:14" ht="5.25" customHeight="1" x14ac:dyDescent="0.2">
      <c r="B29" s="49"/>
      <c r="C29" s="54"/>
      <c r="D29" s="54"/>
      <c r="E29" s="55"/>
      <c r="F29" s="55"/>
      <c r="G29" s="55"/>
      <c r="H29" s="55"/>
      <c r="I29" s="56"/>
      <c r="J29" s="48"/>
      <c r="K29" s="15"/>
      <c r="L29" s="15"/>
    </row>
    <row r="30" spans="1:14" ht="21" customHeight="1" x14ac:dyDescent="0.2">
      <c r="B30" s="49"/>
      <c r="C30" s="49"/>
      <c r="D30" s="49"/>
      <c r="E30" s="161" t="s">
        <v>308</v>
      </c>
      <c r="F30" s="152" t="s">
        <v>309</v>
      </c>
      <c r="G30" s="152" t="s">
        <v>310</v>
      </c>
      <c r="H30" s="155"/>
      <c r="I30" s="162" t="s">
        <v>311</v>
      </c>
      <c r="J30" s="154" t="s">
        <v>312</v>
      </c>
    </row>
    <row r="31" spans="1:14" ht="22.5" customHeight="1" thickBot="1" x14ac:dyDescent="0.25">
      <c r="B31" s="1255" t="s">
        <v>488</v>
      </c>
      <c r="C31" s="1256"/>
      <c r="D31" s="1257"/>
      <c r="E31" s="159"/>
      <c r="F31" s="159"/>
      <c r="G31" s="160"/>
      <c r="H31" s="160"/>
      <c r="I31" s="460">
        <f>ROUNDUP((E31*3+F31*4+G31*5+H31*H30)/20,0)</f>
        <v>0</v>
      </c>
      <c r="J31" s="461">
        <f>ROUNDUP((E31*3+F31*4+G31*5+H31*H30)/20,0)*2</f>
        <v>0</v>
      </c>
      <c r="K31" s="15">
        <v>690</v>
      </c>
      <c r="L31" s="15">
        <f>J31*K31</f>
        <v>0</v>
      </c>
    </row>
    <row r="32" spans="1:14" ht="15.75" customHeight="1" thickBot="1" x14ac:dyDescent="0.25">
      <c r="C32" s="17"/>
      <c r="D32" s="17"/>
      <c r="E32" s="19"/>
      <c r="F32" s="19"/>
      <c r="G32" s="21"/>
      <c r="H32" s="16"/>
      <c r="I32" s="18"/>
      <c r="J32" s="22"/>
      <c r="K32" s="15" t="s">
        <v>313</v>
      </c>
      <c r="L32" s="24">
        <f>SUM(L24:L31)</f>
        <v>0</v>
      </c>
    </row>
    <row r="33" spans="1:13" ht="17.25" customHeight="1" x14ac:dyDescent="0.2">
      <c r="A33" s="1239" t="s">
        <v>314</v>
      </c>
      <c r="B33" s="1239"/>
      <c r="C33" s="1239"/>
      <c r="D33" s="1239"/>
      <c r="E33" s="1239"/>
      <c r="F33" s="1239"/>
      <c r="G33" s="1239"/>
      <c r="H33" s="1239"/>
      <c r="I33" s="1239"/>
      <c r="J33" s="1239"/>
      <c r="K33" s="233" t="s">
        <v>245</v>
      </c>
      <c r="L33" s="25">
        <f>COUNT(J35:J48)+COUNTA(C54)</f>
        <v>0</v>
      </c>
    </row>
    <row r="34" spans="1:13" ht="21" customHeight="1" x14ac:dyDescent="0.2">
      <c r="B34" s="1229" t="s">
        <v>278</v>
      </c>
      <c r="C34" s="1230"/>
      <c r="D34" s="1231"/>
      <c r="E34" s="164" t="s">
        <v>389</v>
      </c>
      <c r="F34" s="165" t="s">
        <v>280</v>
      </c>
      <c r="G34" s="167" t="s">
        <v>315</v>
      </c>
      <c r="H34" s="168" t="s">
        <v>316</v>
      </c>
      <c r="I34" s="169" t="s">
        <v>317</v>
      </c>
      <c r="J34" s="232" t="s">
        <v>318</v>
      </c>
      <c r="K34" s="1" t="s">
        <v>261</v>
      </c>
      <c r="L34" s="20" t="s">
        <v>283</v>
      </c>
    </row>
    <row r="35" spans="1:13" ht="15" customHeight="1" x14ac:dyDescent="0.2">
      <c r="B35" s="1248" t="s">
        <v>319</v>
      </c>
      <c r="C35" s="1249"/>
      <c r="D35" s="1250"/>
      <c r="E35" s="133"/>
      <c r="F35" s="166" t="str">
        <f>IF(E35="","",E35)</f>
        <v/>
      </c>
      <c r="G35" s="333"/>
      <c r="H35" s="334"/>
      <c r="I35" s="335"/>
      <c r="J35" s="336"/>
      <c r="K35" s="15">
        <v>80</v>
      </c>
      <c r="L35" s="15">
        <f t="shared" ref="L35:L48" si="3">J35*K35</f>
        <v>0</v>
      </c>
    </row>
    <row r="36" spans="1:13" ht="15" customHeight="1" x14ac:dyDescent="0.2">
      <c r="B36" s="1213" t="s">
        <v>320</v>
      </c>
      <c r="C36" s="1214"/>
      <c r="D36" s="1215"/>
      <c r="E36" s="297"/>
      <c r="F36" s="166" t="str">
        <f t="shared" ref="F36:F48" si="4">IF(E36="","",E36)</f>
        <v/>
      </c>
      <c r="G36" s="333"/>
      <c r="H36" s="337"/>
      <c r="I36" s="338"/>
      <c r="J36" s="336"/>
      <c r="K36" s="15">
        <v>80</v>
      </c>
      <c r="L36" s="15">
        <f t="shared" si="3"/>
        <v>0</v>
      </c>
    </row>
    <row r="37" spans="1:13" ht="15" customHeight="1" x14ac:dyDescent="0.2">
      <c r="B37" s="1213" t="s">
        <v>321</v>
      </c>
      <c r="C37" s="1214"/>
      <c r="D37" s="1215"/>
      <c r="E37" s="297"/>
      <c r="F37" s="166" t="str">
        <f t="shared" si="4"/>
        <v/>
      </c>
      <c r="G37" s="333"/>
      <c r="H37" s="337"/>
      <c r="I37" s="338"/>
      <c r="J37" s="336"/>
      <c r="K37" s="15">
        <v>190</v>
      </c>
      <c r="L37" s="15">
        <f t="shared" si="3"/>
        <v>0</v>
      </c>
      <c r="M37" s="1"/>
    </row>
    <row r="38" spans="1:13" ht="15" customHeight="1" x14ac:dyDescent="0.2">
      <c r="B38" s="1213" t="s">
        <v>322</v>
      </c>
      <c r="C38" s="1214"/>
      <c r="D38" s="1215"/>
      <c r="E38" s="297"/>
      <c r="F38" s="166" t="str">
        <f t="shared" si="4"/>
        <v/>
      </c>
      <c r="G38" s="333"/>
      <c r="H38" s="337"/>
      <c r="I38" s="338"/>
      <c r="J38" s="336"/>
      <c r="K38" s="15">
        <v>190</v>
      </c>
      <c r="L38" s="15">
        <f t="shared" si="3"/>
        <v>0</v>
      </c>
    </row>
    <row r="39" spans="1:13" ht="15" customHeight="1" x14ac:dyDescent="0.2">
      <c r="B39" s="1216" t="s">
        <v>323</v>
      </c>
      <c r="C39" s="1217"/>
      <c r="D39" s="1218"/>
      <c r="E39" s="297"/>
      <c r="F39" s="166" t="str">
        <f t="shared" si="4"/>
        <v/>
      </c>
      <c r="G39" s="333"/>
      <c r="H39" s="337"/>
      <c r="I39" s="338"/>
      <c r="J39" s="336"/>
      <c r="K39" s="15">
        <v>180</v>
      </c>
      <c r="L39" s="15">
        <f t="shared" si="3"/>
        <v>0</v>
      </c>
    </row>
    <row r="40" spans="1:13" ht="15" customHeight="1" x14ac:dyDescent="0.2">
      <c r="B40" s="1216" t="s">
        <v>324</v>
      </c>
      <c r="C40" s="1217"/>
      <c r="D40" s="1218"/>
      <c r="E40" s="133"/>
      <c r="F40" s="166" t="str">
        <f t="shared" si="4"/>
        <v/>
      </c>
      <c r="G40" s="333"/>
      <c r="H40" s="337"/>
      <c r="I40" s="338"/>
      <c r="J40" s="336"/>
      <c r="K40" s="15">
        <v>180</v>
      </c>
      <c r="L40" s="15">
        <f t="shared" si="3"/>
        <v>0</v>
      </c>
    </row>
    <row r="41" spans="1:13" ht="15" customHeight="1" x14ac:dyDescent="0.2">
      <c r="B41" s="1213" t="s">
        <v>325</v>
      </c>
      <c r="C41" s="1214"/>
      <c r="D41" s="1215"/>
      <c r="E41" s="297"/>
      <c r="F41" s="166" t="str">
        <f t="shared" si="4"/>
        <v/>
      </c>
      <c r="G41" s="333"/>
      <c r="H41" s="337"/>
      <c r="I41" s="338"/>
      <c r="J41" s="336"/>
      <c r="K41" s="15">
        <v>80</v>
      </c>
      <c r="L41" s="15">
        <f t="shared" si="3"/>
        <v>0</v>
      </c>
    </row>
    <row r="42" spans="1:13" ht="15" customHeight="1" x14ac:dyDescent="0.2">
      <c r="B42" s="1216" t="s">
        <v>326</v>
      </c>
      <c r="C42" s="1217"/>
      <c r="D42" s="361"/>
      <c r="E42" s="297"/>
      <c r="F42" s="166" t="str">
        <f t="shared" si="4"/>
        <v/>
      </c>
      <c r="G42" s="333"/>
      <c r="H42" s="337"/>
      <c r="I42" s="338"/>
      <c r="J42" s="336"/>
      <c r="K42" s="15">
        <v>180</v>
      </c>
      <c r="L42" s="15">
        <f t="shared" si="3"/>
        <v>0</v>
      </c>
    </row>
    <row r="43" spans="1:13" ht="15" customHeight="1" x14ac:dyDescent="0.2">
      <c r="B43" s="1213" t="s">
        <v>327</v>
      </c>
      <c r="C43" s="1214"/>
      <c r="D43" s="1215"/>
      <c r="E43" s="297"/>
      <c r="F43" s="166" t="str">
        <f t="shared" si="4"/>
        <v/>
      </c>
      <c r="G43" s="333"/>
      <c r="H43" s="337"/>
      <c r="I43" s="338"/>
      <c r="J43" s="336"/>
      <c r="K43" s="15">
        <v>100</v>
      </c>
      <c r="L43" s="15">
        <f t="shared" si="3"/>
        <v>0</v>
      </c>
    </row>
    <row r="44" spans="1:13" ht="15" customHeight="1" x14ac:dyDescent="0.2">
      <c r="B44" s="1213" t="s">
        <v>483</v>
      </c>
      <c r="C44" s="1214"/>
      <c r="D44" s="1215"/>
      <c r="E44" s="133"/>
      <c r="F44" s="166" t="str">
        <f t="shared" si="4"/>
        <v/>
      </c>
      <c r="G44" s="333"/>
      <c r="H44" s="337"/>
      <c r="I44" s="338"/>
      <c r="J44" s="336"/>
      <c r="K44" s="15">
        <v>140</v>
      </c>
      <c r="L44" s="15">
        <f t="shared" si="3"/>
        <v>0</v>
      </c>
    </row>
    <row r="45" spans="1:13" ht="15" customHeight="1" x14ac:dyDescent="0.2">
      <c r="B45" s="1213" t="s">
        <v>328</v>
      </c>
      <c r="C45" s="1214"/>
      <c r="D45" s="1215"/>
      <c r="E45" s="297"/>
      <c r="F45" s="166" t="str">
        <f t="shared" si="4"/>
        <v/>
      </c>
      <c r="G45" s="333"/>
      <c r="H45" s="337"/>
      <c r="I45" s="338"/>
      <c r="J45" s="336"/>
      <c r="K45" s="15">
        <v>140</v>
      </c>
      <c r="L45" s="15">
        <f t="shared" si="3"/>
        <v>0</v>
      </c>
    </row>
    <row r="46" spans="1:13" ht="15" customHeight="1" x14ac:dyDescent="0.2">
      <c r="B46" s="1213" t="s">
        <v>329</v>
      </c>
      <c r="C46" s="1214"/>
      <c r="D46" s="1215"/>
      <c r="E46" s="297"/>
      <c r="F46" s="166" t="str">
        <f t="shared" si="4"/>
        <v/>
      </c>
      <c r="G46" s="333"/>
      <c r="H46" s="337"/>
      <c r="I46" s="338"/>
      <c r="J46" s="336"/>
      <c r="K46" s="15">
        <v>190</v>
      </c>
      <c r="L46" s="15">
        <f t="shared" si="3"/>
        <v>0</v>
      </c>
    </row>
    <row r="47" spans="1:13" ht="15" customHeight="1" x14ac:dyDescent="0.2">
      <c r="B47" s="1213" t="s">
        <v>330</v>
      </c>
      <c r="C47" s="1214"/>
      <c r="D47" s="1215"/>
      <c r="E47" s="297"/>
      <c r="F47" s="166" t="str">
        <f t="shared" si="4"/>
        <v/>
      </c>
      <c r="G47" s="333"/>
      <c r="H47" s="337"/>
      <c r="I47" s="338"/>
      <c r="J47" s="336"/>
      <c r="K47" s="15">
        <v>140</v>
      </c>
      <c r="L47" s="15">
        <f t="shared" si="3"/>
        <v>0</v>
      </c>
    </row>
    <row r="48" spans="1:13" ht="15" customHeight="1" x14ac:dyDescent="0.2">
      <c r="B48" s="1219" t="s">
        <v>331</v>
      </c>
      <c r="C48" s="1220"/>
      <c r="D48" s="1221"/>
      <c r="E48" s="527"/>
      <c r="F48" s="528" t="str">
        <f t="shared" si="4"/>
        <v/>
      </c>
      <c r="G48" s="529"/>
      <c r="H48" s="530"/>
      <c r="I48" s="531"/>
      <c r="J48" s="532"/>
      <c r="K48" s="15">
        <v>170</v>
      </c>
      <c r="L48" s="15">
        <f t="shared" si="3"/>
        <v>0</v>
      </c>
    </row>
    <row r="49" spans="1:14" ht="26.25" customHeight="1" x14ac:dyDescent="0.2">
      <c r="A49" s="1228" t="s">
        <v>418</v>
      </c>
      <c r="B49" s="1228"/>
      <c r="C49" s="1228"/>
      <c r="D49" s="1228"/>
      <c r="E49" s="1228"/>
      <c r="F49" s="1228"/>
      <c r="G49" s="1228"/>
      <c r="H49" s="1228"/>
      <c r="I49" s="1228"/>
      <c r="J49" s="1228"/>
      <c r="K49" s="233" t="s">
        <v>245</v>
      </c>
      <c r="L49" s="25">
        <f>COUNT(I51:I63)</f>
        <v>0</v>
      </c>
    </row>
    <row r="50" spans="1:14" ht="15" customHeight="1" x14ac:dyDescent="0.2">
      <c r="B50" s="1229" t="s">
        <v>278</v>
      </c>
      <c r="C50" s="1230"/>
      <c r="D50" s="1230"/>
      <c r="E50" s="1231"/>
      <c r="F50" s="177" t="s">
        <v>279</v>
      </c>
      <c r="G50" s="163" t="s">
        <v>280</v>
      </c>
      <c r="H50" s="243" t="s">
        <v>258</v>
      </c>
      <c r="I50" s="147" t="s">
        <v>334</v>
      </c>
      <c r="J50" s="248" t="s">
        <v>103</v>
      </c>
      <c r="K50" s="1" t="s">
        <v>261</v>
      </c>
      <c r="L50" s="20" t="s">
        <v>283</v>
      </c>
    </row>
    <row r="51" spans="1:14" ht="18.75" customHeight="1" x14ac:dyDescent="0.2">
      <c r="B51" s="1222" t="s">
        <v>335</v>
      </c>
      <c r="C51" s="1223"/>
      <c r="D51" s="1223"/>
      <c r="E51" s="1224"/>
      <c r="F51" s="446"/>
      <c r="G51" s="447" t="str">
        <f>IF(F51="","",F51)</f>
        <v/>
      </c>
      <c r="H51" s="448"/>
      <c r="I51" s="449"/>
      <c r="J51" s="450" t="s">
        <v>336</v>
      </c>
      <c r="K51" s="15">
        <v>2300</v>
      </c>
      <c r="L51" s="15">
        <f t="shared" ref="L51:L52" si="5">I51*K51</f>
        <v>0</v>
      </c>
    </row>
    <row r="52" spans="1:14" ht="18.75" customHeight="1" x14ac:dyDescent="0.2">
      <c r="B52" s="1225" t="s">
        <v>337</v>
      </c>
      <c r="C52" s="1226"/>
      <c r="D52" s="1226"/>
      <c r="E52" s="1227"/>
      <c r="F52" s="174"/>
      <c r="G52" s="172" t="str">
        <f>IF(F52="","",F52)</f>
        <v/>
      </c>
      <c r="H52" s="246"/>
      <c r="I52" s="250"/>
      <c r="J52" s="249" t="s">
        <v>338</v>
      </c>
      <c r="K52" s="15">
        <v>115</v>
      </c>
      <c r="L52" s="15">
        <f t="shared" si="5"/>
        <v>0</v>
      </c>
    </row>
    <row r="53" spans="1:14" ht="60.75" customHeight="1" x14ac:dyDescent="0.2">
      <c r="B53" s="1202" t="s">
        <v>332</v>
      </c>
      <c r="C53" s="1202"/>
      <c r="D53" s="1202"/>
      <c r="E53" s="1202"/>
      <c r="F53" s="1202"/>
      <c r="G53" s="1202"/>
      <c r="H53" s="1202"/>
      <c r="I53" s="1202"/>
      <c r="J53" s="1202"/>
      <c r="L53" s="15"/>
    </row>
    <row r="54" spans="1:14" ht="62.25" customHeight="1" x14ac:dyDescent="0.2">
      <c r="B54" s="1232"/>
      <c r="C54" s="1233"/>
      <c r="D54" s="1233"/>
      <c r="E54" s="1233"/>
      <c r="F54" s="1233"/>
      <c r="G54" s="1233"/>
      <c r="H54" s="1233"/>
      <c r="I54" s="1233"/>
      <c r="J54" s="1234"/>
      <c r="L54" s="15"/>
    </row>
    <row r="55" spans="1:14" ht="30.75" customHeight="1" x14ac:dyDescent="0.2">
      <c r="A55" s="1238" t="s">
        <v>333</v>
      </c>
      <c r="B55" s="1238"/>
      <c r="C55" s="1238"/>
      <c r="D55" s="1238"/>
      <c r="E55" s="1238"/>
      <c r="F55" s="1238"/>
      <c r="G55" s="1238"/>
      <c r="H55" s="1238"/>
      <c r="I55" s="1238"/>
      <c r="J55" s="1238"/>
      <c r="L55" s="15"/>
    </row>
    <row r="56" spans="1:14" ht="24" customHeight="1" x14ac:dyDescent="0.2">
      <c r="C56" s="136"/>
      <c r="D56" s="170"/>
      <c r="E56" s="170"/>
      <c r="F56" s="170"/>
      <c r="G56" s="170"/>
      <c r="H56" s="170"/>
      <c r="I56" s="170"/>
      <c r="J56" s="170"/>
    </row>
    <row r="57" spans="1:14" ht="24" customHeight="1" x14ac:dyDescent="0.2">
      <c r="A57" s="1071" t="s">
        <v>80</v>
      </c>
      <c r="B57" s="1071"/>
      <c r="C57" s="1170">
        <f>使用申請書!T8</f>
        <v>0</v>
      </c>
      <c r="D57" s="1170"/>
      <c r="E57" s="1170"/>
      <c r="F57" s="1170"/>
      <c r="G57" s="237"/>
      <c r="H57" s="220" t="s">
        <v>246</v>
      </c>
      <c r="I57" s="1170" t="str">
        <f>名簿!M4</f>
        <v>１日研修</v>
      </c>
      <c r="J57" s="1170"/>
      <c r="K57" s="233" t="s">
        <v>245</v>
      </c>
      <c r="L57" s="25">
        <f>COUNT(I60:I67)</f>
        <v>0</v>
      </c>
    </row>
    <row r="58" spans="1:14" ht="54" customHeight="1" x14ac:dyDescent="0.2">
      <c r="A58" s="1239" t="s">
        <v>419</v>
      </c>
      <c r="B58" s="1239"/>
      <c r="C58" s="1239"/>
      <c r="D58" s="1239"/>
      <c r="E58" s="1239"/>
      <c r="F58" s="1239"/>
      <c r="G58" s="1239"/>
      <c r="H58" s="1239"/>
      <c r="I58" s="1239"/>
      <c r="J58" s="1239"/>
    </row>
    <row r="59" spans="1:14" ht="15" customHeight="1" x14ac:dyDescent="0.2">
      <c r="B59" s="1229" t="s">
        <v>278</v>
      </c>
      <c r="C59" s="1230"/>
      <c r="D59" s="1230"/>
      <c r="E59" s="1231"/>
      <c r="F59" s="177" t="s">
        <v>279</v>
      </c>
      <c r="G59" s="163" t="s">
        <v>280</v>
      </c>
      <c r="H59" s="243" t="s">
        <v>258</v>
      </c>
      <c r="I59" s="247" t="s">
        <v>334</v>
      </c>
      <c r="J59" s="242" t="s">
        <v>103</v>
      </c>
      <c r="L59" s="1"/>
      <c r="M59" s="20"/>
    </row>
    <row r="60" spans="1:14" ht="22.5" customHeight="1" x14ac:dyDescent="0.2">
      <c r="B60" s="1235"/>
      <c r="C60" s="1236"/>
      <c r="D60" s="1236"/>
      <c r="E60" s="1237"/>
      <c r="F60" s="175"/>
      <c r="G60" s="176" t="str">
        <f>IF(F60="","",F60)</f>
        <v/>
      </c>
      <c r="H60" s="244"/>
      <c r="I60" s="145"/>
      <c r="J60" s="241"/>
      <c r="L60" s="15"/>
      <c r="M60" s="15"/>
      <c r="N60" s="15"/>
    </row>
    <row r="61" spans="1:14" ht="22.5" customHeight="1" x14ac:dyDescent="0.2">
      <c r="B61" s="1210"/>
      <c r="C61" s="1211"/>
      <c r="D61" s="1211"/>
      <c r="E61" s="1212"/>
      <c r="F61" s="173"/>
      <c r="G61" s="171" t="str">
        <f t="shared" ref="G61:G67" si="6">IF(F61="","",F61)</f>
        <v/>
      </c>
      <c r="H61" s="245"/>
      <c r="I61" s="137"/>
      <c r="J61" s="238"/>
      <c r="L61" s="15"/>
      <c r="M61" s="15"/>
      <c r="N61" s="15"/>
    </row>
    <row r="62" spans="1:14" ht="22.5" customHeight="1" x14ac:dyDescent="0.2">
      <c r="B62" s="1210"/>
      <c r="C62" s="1211"/>
      <c r="D62" s="1211"/>
      <c r="E62" s="1212"/>
      <c r="F62" s="173"/>
      <c r="G62" s="171" t="str">
        <f t="shared" si="6"/>
        <v/>
      </c>
      <c r="H62" s="245"/>
      <c r="I62" s="137"/>
      <c r="J62" s="238"/>
      <c r="L62" s="15"/>
      <c r="M62" s="15"/>
      <c r="N62" s="15"/>
    </row>
    <row r="63" spans="1:14" ht="22.5" customHeight="1" x14ac:dyDescent="0.2">
      <c r="B63" s="1204"/>
      <c r="C63" s="1205"/>
      <c r="D63" s="1205"/>
      <c r="E63" s="1206"/>
      <c r="F63" s="173"/>
      <c r="G63" s="171" t="str">
        <f t="shared" si="6"/>
        <v/>
      </c>
      <c r="H63" s="245"/>
      <c r="I63" s="137"/>
      <c r="J63" s="238"/>
      <c r="L63" s="15"/>
      <c r="N63" s="15"/>
    </row>
    <row r="64" spans="1:14" ht="22.5" customHeight="1" x14ac:dyDescent="0.2">
      <c r="B64" s="1210"/>
      <c r="C64" s="1211"/>
      <c r="D64" s="1211"/>
      <c r="E64" s="1212"/>
      <c r="F64" s="173"/>
      <c r="G64" s="171" t="str">
        <f t="shared" si="6"/>
        <v/>
      </c>
      <c r="H64" s="245"/>
      <c r="I64" s="137"/>
      <c r="J64" s="238"/>
      <c r="L64" s="15"/>
      <c r="N64" s="15"/>
    </row>
    <row r="65" spans="2:14" ht="22.5" customHeight="1" x14ac:dyDescent="0.2">
      <c r="B65" s="1210"/>
      <c r="C65" s="1211"/>
      <c r="D65" s="1211"/>
      <c r="E65" s="1212"/>
      <c r="F65" s="173"/>
      <c r="G65" s="171" t="str">
        <f t="shared" si="6"/>
        <v/>
      </c>
      <c r="H65" s="245"/>
      <c r="I65" s="574"/>
      <c r="J65" s="239"/>
      <c r="L65" s="15"/>
      <c r="N65" s="15"/>
    </row>
    <row r="66" spans="2:14" ht="22.5" customHeight="1" x14ac:dyDescent="0.2">
      <c r="B66" s="1210"/>
      <c r="C66" s="1211"/>
      <c r="D66" s="1211"/>
      <c r="E66" s="1212"/>
      <c r="F66" s="323"/>
      <c r="G66" s="171" t="str">
        <f t="shared" si="6"/>
        <v/>
      </c>
      <c r="H66" s="324"/>
      <c r="I66" s="575"/>
      <c r="J66" s="325"/>
      <c r="L66" s="15"/>
      <c r="N66" s="15"/>
    </row>
    <row r="67" spans="2:14" ht="22.5" customHeight="1" x14ac:dyDescent="0.2">
      <c r="B67" s="1207"/>
      <c r="C67" s="1208"/>
      <c r="D67" s="1208"/>
      <c r="E67" s="1209"/>
      <c r="F67" s="174"/>
      <c r="G67" s="172" t="str">
        <f t="shared" si="6"/>
        <v/>
      </c>
      <c r="H67" s="246"/>
      <c r="I67" s="576"/>
      <c r="J67" s="240"/>
      <c r="L67" s="15"/>
      <c r="N67" s="15"/>
    </row>
    <row r="68" spans="2:14" ht="12.75" customHeight="1" x14ac:dyDescent="0.2">
      <c r="B68" s="467"/>
      <c r="C68" s="467"/>
      <c r="D68" s="467"/>
      <c r="E68" s="467"/>
      <c r="F68" s="467"/>
      <c r="G68" s="467"/>
      <c r="H68" s="467"/>
      <c r="I68" s="467"/>
      <c r="J68" s="467"/>
      <c r="L68" s="15"/>
      <c r="N68" s="15"/>
    </row>
    <row r="69" spans="2:14" ht="18" customHeight="1" x14ac:dyDescent="0.2">
      <c r="B69" s="468" t="s">
        <v>421</v>
      </c>
      <c r="C69" s="1201" t="s">
        <v>416</v>
      </c>
      <c r="D69" s="1201"/>
      <c r="E69" s="1201"/>
      <c r="F69" s="1201"/>
      <c r="G69" s="1201"/>
      <c r="H69" s="1201"/>
      <c r="I69" s="1201"/>
      <c r="J69" s="1201"/>
      <c r="L69" s="15"/>
      <c r="N69" s="15"/>
    </row>
    <row r="70" spans="2:14" ht="18" customHeight="1" x14ac:dyDescent="0.2">
      <c r="B70" s="468" t="s">
        <v>421</v>
      </c>
      <c r="C70" s="1201" t="s">
        <v>417</v>
      </c>
      <c r="D70" s="1201"/>
      <c r="E70" s="1201"/>
      <c r="F70" s="1201"/>
      <c r="G70" s="1201"/>
      <c r="H70" s="1201"/>
      <c r="I70" s="1201"/>
      <c r="J70" s="1201"/>
      <c r="L70" s="15"/>
      <c r="N70" s="15"/>
    </row>
    <row r="71" spans="2:14" ht="13.5" customHeight="1" x14ac:dyDescent="0.2">
      <c r="B71" s="1202"/>
      <c r="C71" s="1202"/>
      <c r="D71" s="1202"/>
      <c r="E71" s="1202"/>
      <c r="F71" s="1202"/>
      <c r="G71" s="1202"/>
      <c r="H71" s="1202"/>
      <c r="I71" s="1202"/>
      <c r="J71" s="1202"/>
      <c r="L71" s="15"/>
      <c r="M71" s="15"/>
      <c r="N71" s="15"/>
    </row>
    <row r="72" spans="2:14" ht="20.25" customHeight="1" x14ac:dyDescent="0.2">
      <c r="B72" s="1203" t="s">
        <v>422</v>
      </c>
      <c r="C72" s="1203"/>
      <c r="D72" s="1203"/>
      <c r="E72" s="568"/>
      <c r="F72" s="568"/>
      <c r="G72" s="568"/>
      <c r="H72" s="568"/>
      <c r="I72" s="568"/>
      <c r="J72" s="363"/>
      <c r="L72" s="15"/>
      <c r="M72" s="15"/>
      <c r="N72" s="15"/>
    </row>
    <row r="73" spans="2:14" ht="23.25" customHeight="1" x14ac:dyDescent="0.2">
      <c r="B73" s="463" t="s">
        <v>485</v>
      </c>
      <c r="C73" s="463"/>
      <c r="D73" s="463"/>
      <c r="E73" s="569"/>
      <c r="F73" s="570"/>
      <c r="G73" s="571"/>
      <c r="H73" s="571"/>
      <c r="I73" s="571"/>
      <c r="J73" s="456"/>
      <c r="L73" s="15"/>
      <c r="M73" s="15"/>
      <c r="N73" s="15"/>
    </row>
    <row r="74" spans="2:14" ht="23.25" customHeight="1" x14ac:dyDescent="0.2">
      <c r="B74" s="1199" t="s">
        <v>484</v>
      </c>
      <c r="C74" s="1200"/>
      <c r="D74" s="463"/>
      <c r="E74" s="569"/>
      <c r="F74" s="570"/>
      <c r="G74" s="571"/>
      <c r="H74" s="571"/>
      <c r="I74" s="571"/>
      <c r="J74" s="456"/>
      <c r="L74" s="15"/>
      <c r="M74" s="15"/>
      <c r="N74" s="15"/>
    </row>
    <row r="75" spans="2:14" ht="23.25" customHeight="1" x14ac:dyDescent="0.2">
      <c r="B75" s="463" t="s">
        <v>409</v>
      </c>
      <c r="C75" s="463"/>
      <c r="D75" s="463"/>
      <c r="E75" s="569"/>
      <c r="F75" s="570"/>
      <c r="G75" s="571"/>
      <c r="H75" s="571"/>
      <c r="I75" s="571"/>
      <c r="J75" s="456"/>
      <c r="L75" s="15"/>
      <c r="M75" s="15"/>
      <c r="N75" s="15"/>
    </row>
    <row r="76" spans="2:14" ht="23.25" customHeight="1" x14ac:dyDescent="0.2">
      <c r="B76" s="463" t="s">
        <v>411</v>
      </c>
      <c r="C76" s="573"/>
      <c r="D76" s="573"/>
      <c r="E76" s="569"/>
      <c r="F76" s="570"/>
      <c r="G76" s="571"/>
      <c r="H76" s="571"/>
      <c r="I76" s="571"/>
      <c r="J76" s="456"/>
      <c r="L76" s="15"/>
      <c r="M76" s="15"/>
      <c r="N76" s="15"/>
    </row>
    <row r="77" spans="2:14" ht="23.25" customHeight="1" x14ac:dyDescent="0.2">
      <c r="B77" s="463" t="s">
        <v>412</v>
      </c>
      <c r="C77" s="573"/>
      <c r="D77" s="573"/>
      <c r="E77" s="569"/>
      <c r="F77" s="570"/>
      <c r="G77" s="571"/>
      <c r="H77" s="571"/>
      <c r="I77" s="571"/>
      <c r="J77" s="456"/>
      <c r="L77" s="15"/>
      <c r="M77" s="15"/>
      <c r="N77" s="15"/>
    </row>
    <row r="78" spans="2:14" ht="23.25" customHeight="1" x14ac:dyDescent="0.2">
      <c r="B78" s="463" t="s">
        <v>413</v>
      </c>
      <c r="C78" s="573"/>
      <c r="D78" s="573"/>
      <c r="E78" s="569"/>
      <c r="F78" s="570"/>
      <c r="G78" s="571"/>
      <c r="H78" s="571"/>
      <c r="I78" s="571"/>
      <c r="J78" s="456"/>
      <c r="L78" s="15"/>
      <c r="M78" s="15"/>
      <c r="N78" s="15"/>
    </row>
    <row r="79" spans="2:14" ht="23.25" customHeight="1" x14ac:dyDescent="0.2">
      <c r="B79" s="463" t="s">
        <v>414</v>
      </c>
      <c r="C79" s="573"/>
      <c r="D79" s="573"/>
      <c r="E79" s="569"/>
      <c r="F79" s="570"/>
      <c r="G79" s="571"/>
      <c r="H79" s="571"/>
      <c r="I79" s="571"/>
      <c r="J79" s="456"/>
      <c r="L79" s="15"/>
      <c r="M79" s="15"/>
      <c r="N79" s="15"/>
    </row>
    <row r="80" spans="2:14" ht="23.25" customHeight="1" x14ac:dyDescent="0.2">
      <c r="B80" s="463" t="s">
        <v>415</v>
      </c>
      <c r="C80" s="573"/>
      <c r="D80" s="573"/>
      <c r="E80" s="569"/>
      <c r="F80" s="570"/>
      <c r="G80" s="571"/>
      <c r="H80" s="571"/>
      <c r="I80" s="571"/>
      <c r="J80" s="456"/>
      <c r="L80" s="15"/>
      <c r="M80" s="15"/>
      <c r="N80" s="15"/>
    </row>
    <row r="81" spans="2:14" ht="23.25" customHeight="1" x14ac:dyDescent="0.2">
      <c r="B81" s="569"/>
      <c r="C81" s="572"/>
      <c r="D81" s="572"/>
      <c r="E81" s="569"/>
      <c r="F81" s="570"/>
      <c r="G81" s="571"/>
      <c r="H81" s="571"/>
      <c r="I81" s="571"/>
      <c r="J81" s="456"/>
      <c r="L81" s="15"/>
      <c r="M81" s="15"/>
      <c r="N81" s="15"/>
    </row>
    <row r="82" spans="2:14" ht="23.25" customHeight="1" x14ac:dyDescent="0.2">
      <c r="B82" s="569"/>
      <c r="C82" s="571"/>
      <c r="D82" s="571"/>
      <c r="E82" s="569"/>
      <c r="F82" s="570"/>
      <c r="G82" s="571"/>
      <c r="H82" s="571"/>
      <c r="I82" s="571"/>
      <c r="J82" s="469"/>
      <c r="M82" s="15"/>
    </row>
    <row r="83" spans="2:14" ht="23.25" customHeight="1" x14ac:dyDescent="0.2">
      <c r="B83" s="569"/>
      <c r="C83" s="571"/>
      <c r="D83" s="571"/>
      <c r="E83" s="569"/>
      <c r="F83" s="570"/>
      <c r="G83" s="571"/>
      <c r="H83" s="571"/>
      <c r="I83" s="571"/>
      <c r="J83" s="469"/>
      <c r="M83" s="15"/>
    </row>
    <row r="84" spans="2:14" ht="23.25" customHeight="1" x14ac:dyDescent="0.2">
      <c r="B84" s="570"/>
      <c r="C84" s="570"/>
      <c r="D84" s="570"/>
      <c r="E84" s="569"/>
      <c r="F84" s="570"/>
      <c r="G84" s="571"/>
      <c r="H84" s="571"/>
      <c r="I84" s="571"/>
      <c r="J84" s="469"/>
      <c r="M84" s="15"/>
    </row>
    <row r="85" spans="2:14" ht="18" customHeight="1" x14ac:dyDescent="0.2">
      <c r="F85" s="469"/>
      <c r="G85" s="469"/>
      <c r="H85" s="469"/>
      <c r="I85" s="469"/>
      <c r="J85" s="469"/>
      <c r="M85" s="15"/>
    </row>
    <row r="86" spans="2:14" ht="18" customHeight="1" x14ac:dyDescent="0.2">
      <c r="F86" s="469"/>
      <c r="G86" s="469"/>
      <c r="H86" s="469"/>
      <c r="I86" s="469"/>
      <c r="J86" s="469"/>
    </row>
    <row r="87" spans="2:14" ht="18" customHeight="1" x14ac:dyDescent="0.2">
      <c r="F87" s="469"/>
      <c r="G87" s="469"/>
      <c r="H87" s="469"/>
      <c r="I87" s="469"/>
      <c r="J87" s="469"/>
    </row>
    <row r="88" spans="2:14" ht="18" customHeight="1" x14ac:dyDescent="0.2">
      <c r="F88" s="469"/>
      <c r="G88" s="469"/>
      <c r="H88" s="469"/>
      <c r="I88" s="469"/>
      <c r="J88" s="469"/>
    </row>
    <row r="89" spans="2:14" ht="18" customHeight="1" x14ac:dyDescent="0.2">
      <c r="F89" s="469"/>
      <c r="G89" s="469"/>
      <c r="H89" s="469"/>
      <c r="I89" s="469"/>
      <c r="J89" s="469"/>
    </row>
    <row r="90" spans="2:14" ht="18" customHeight="1" x14ac:dyDescent="0.2">
      <c r="F90" s="469"/>
      <c r="G90" s="469"/>
      <c r="H90" s="469"/>
      <c r="I90" s="469"/>
      <c r="J90" s="469"/>
    </row>
    <row r="91" spans="2:14" ht="18" customHeight="1" x14ac:dyDescent="0.2">
      <c r="F91" s="469"/>
      <c r="G91" s="469"/>
      <c r="H91" s="469"/>
      <c r="I91" s="469"/>
      <c r="J91" s="469"/>
    </row>
    <row r="92" spans="2:14" ht="18" customHeight="1" x14ac:dyDescent="0.2">
      <c r="F92" s="469"/>
      <c r="G92" s="469"/>
      <c r="H92" s="469"/>
      <c r="I92" s="469"/>
      <c r="J92" s="469"/>
    </row>
    <row r="93" spans="2:14" ht="18" customHeight="1" x14ac:dyDescent="0.2">
      <c r="F93" s="469"/>
      <c r="G93" s="469"/>
      <c r="H93" s="469"/>
      <c r="I93" s="469"/>
      <c r="J93" s="469"/>
    </row>
    <row r="94" spans="2:14" ht="18" customHeight="1" x14ac:dyDescent="0.2">
      <c r="F94" s="469"/>
      <c r="G94" s="469"/>
      <c r="H94" s="469"/>
      <c r="I94" s="469"/>
      <c r="J94" s="469"/>
    </row>
    <row r="95" spans="2:14" ht="18" customHeight="1" x14ac:dyDescent="0.2">
      <c r="F95" s="469"/>
      <c r="G95" s="469"/>
      <c r="H95" s="469"/>
      <c r="I95" s="469"/>
      <c r="J95" s="469"/>
    </row>
    <row r="96" spans="2:14" ht="18" customHeight="1" x14ac:dyDescent="0.2">
      <c r="B96" s="456"/>
      <c r="C96" s="456"/>
      <c r="D96" s="456"/>
      <c r="E96" s="456"/>
      <c r="F96" s="456"/>
      <c r="G96" s="456"/>
      <c r="H96" s="456"/>
      <c r="I96" s="456"/>
      <c r="J96" s="456"/>
    </row>
    <row r="97" ht="37.5" customHeight="1" x14ac:dyDescent="0.2"/>
    <row r="98" ht="37.5" customHeight="1" x14ac:dyDescent="0.2"/>
    <row r="99" ht="37.5" customHeight="1" x14ac:dyDescent="0.2"/>
    <row r="100" ht="18.75" customHeight="1" x14ac:dyDescent="0.2"/>
    <row r="101" ht="30.75"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sheetData>
  <sheetProtection algorithmName="SHA-512" hashValue="3Jw0dHNsPKqtXeLAhn7B4seah+RbK1LmF5x9ecfLKzeHxT/HyJO0Y2VdSTxPeM940BA7+vWXlbDYpEjxmawHmw==" saltValue="4edJN3+Et7H2ygl+NevudA==" spinCount="100000" sheet="1" objects="1" scenarios="1"/>
  <protectedRanges>
    <protectedRange algorithmName="SHA-512" hashValue="DmuWE/0ElcRvoHa3cEyw7r2vawQ6SZrgA+/GsDYMSzCO4j/vmJ+shSJxu0HviQU2422++YMXDfJST3+LSI3+Yg==" saltValue="qyvoU/10xp83QXmOKpY77g==" spinCount="100000" sqref="B60:E67" name="範囲1"/>
  </protectedRanges>
  <mergeCells count="63">
    <mergeCell ref="F2:H2"/>
    <mergeCell ref="F3:H3"/>
    <mergeCell ref="B10:E10"/>
    <mergeCell ref="A9:J9"/>
    <mergeCell ref="B27:D27"/>
    <mergeCell ref="A23:D23"/>
    <mergeCell ref="B26:D26"/>
    <mergeCell ref="A7:B7"/>
    <mergeCell ref="C7:F7"/>
    <mergeCell ref="I7:J7"/>
    <mergeCell ref="B11:B16"/>
    <mergeCell ref="B17:B19"/>
    <mergeCell ref="B24:D24"/>
    <mergeCell ref="B25:D25"/>
    <mergeCell ref="A5:J5"/>
    <mergeCell ref="C17:E17"/>
    <mergeCell ref="C18:E18"/>
    <mergeCell ref="B47:D47"/>
    <mergeCell ref="B20:J21"/>
    <mergeCell ref="B39:D39"/>
    <mergeCell ref="B42:C42"/>
    <mergeCell ref="B28:D28"/>
    <mergeCell ref="B34:D34"/>
    <mergeCell ref="B35:D35"/>
    <mergeCell ref="B36:D36"/>
    <mergeCell ref="B37:D37"/>
    <mergeCell ref="B38:D38"/>
    <mergeCell ref="C22:J22"/>
    <mergeCell ref="C19:E19"/>
    <mergeCell ref="B31:D31"/>
    <mergeCell ref="A33:J33"/>
    <mergeCell ref="B41:D41"/>
    <mergeCell ref="B54:J54"/>
    <mergeCell ref="B59:E59"/>
    <mergeCell ref="B60:E60"/>
    <mergeCell ref="B61:E61"/>
    <mergeCell ref="B62:E62"/>
    <mergeCell ref="A55:J55"/>
    <mergeCell ref="A57:B57"/>
    <mergeCell ref="I57:J57"/>
    <mergeCell ref="C57:F57"/>
    <mergeCell ref="A58:J58"/>
    <mergeCell ref="B53:J53"/>
    <mergeCell ref="B48:D48"/>
    <mergeCell ref="B51:E51"/>
    <mergeCell ref="B52:E52"/>
    <mergeCell ref="A49:J49"/>
    <mergeCell ref="B50:E50"/>
    <mergeCell ref="B43:D43"/>
    <mergeCell ref="B44:D44"/>
    <mergeCell ref="B45:D45"/>
    <mergeCell ref="B46:D46"/>
    <mergeCell ref="B40:D40"/>
    <mergeCell ref="B63:E63"/>
    <mergeCell ref="B67:E67"/>
    <mergeCell ref="B64:E64"/>
    <mergeCell ref="B65:E65"/>
    <mergeCell ref="B66:E66"/>
    <mergeCell ref="B74:C74"/>
    <mergeCell ref="C69:J69"/>
    <mergeCell ref="C70:J70"/>
    <mergeCell ref="B71:J71"/>
    <mergeCell ref="B72:D72"/>
  </mergeCells>
  <phoneticPr fontId="3"/>
  <conditionalFormatting sqref="B54:J54">
    <cfRule type="cellIs" dxfId="43" priority="28" operator="equal">
      <formula>""</formula>
    </cfRule>
  </conditionalFormatting>
  <conditionalFormatting sqref="E31:H31">
    <cfRule type="cellIs" dxfId="42" priority="53" operator="equal">
      <formula>0</formula>
    </cfRule>
  </conditionalFormatting>
  <conditionalFormatting sqref="F11:F19 E24:I28">
    <cfRule type="cellIs" dxfId="41" priority="63" operator="equal">
      <formula>0</formula>
    </cfRule>
  </conditionalFormatting>
  <conditionalFormatting sqref="G35:I48">
    <cfRule type="expression" dxfId="40" priority="21">
      <formula>LEN(G35)&gt;=1</formula>
    </cfRule>
  </conditionalFormatting>
  <conditionalFormatting sqref="H30">
    <cfRule type="cellIs" dxfId="39" priority="4" operator="equal">
      <formula>0</formula>
    </cfRule>
  </conditionalFormatting>
  <conditionalFormatting sqref="H11:I19">
    <cfRule type="cellIs" dxfId="38" priority="22" operator="equal">
      <formula>0</formula>
    </cfRule>
  </conditionalFormatting>
  <conditionalFormatting sqref="I23">
    <cfRule type="cellIs" dxfId="37" priority="29" operator="equal">
      <formula>0</formula>
    </cfRule>
  </conditionalFormatting>
  <conditionalFormatting sqref="J11">
    <cfRule type="expression" dxfId="36" priority="59">
      <formula>$F$11=0</formula>
    </cfRule>
  </conditionalFormatting>
  <conditionalFormatting sqref="J12">
    <cfRule type="expression" dxfId="35" priority="58">
      <formula>$F$12=0</formula>
    </cfRule>
  </conditionalFormatting>
  <conditionalFormatting sqref="J13">
    <cfRule type="expression" dxfId="34" priority="57">
      <formula>$F$13=0</formula>
    </cfRule>
  </conditionalFormatting>
  <conditionalFormatting sqref="J14">
    <cfRule type="expression" dxfId="33" priority="56">
      <formula>$F$14=0</formula>
    </cfRule>
  </conditionalFormatting>
  <conditionalFormatting sqref="J15">
    <cfRule type="expression" dxfId="32" priority="55">
      <formula>$F$15=0</formula>
    </cfRule>
  </conditionalFormatting>
  <conditionalFormatting sqref="J16">
    <cfRule type="expression" dxfId="31" priority="54">
      <formula>$F$16=0</formula>
    </cfRule>
  </conditionalFormatting>
  <conditionalFormatting sqref="J17">
    <cfRule type="expression" dxfId="30" priority="52">
      <formula>$F$17=0</formula>
    </cfRule>
  </conditionalFormatting>
  <conditionalFormatting sqref="J18">
    <cfRule type="expression" dxfId="29" priority="27">
      <formula>$F$18=0</formula>
    </cfRule>
  </conditionalFormatting>
  <conditionalFormatting sqref="J19">
    <cfRule type="expression" dxfId="28" priority="26">
      <formula>$F$19=0</formula>
    </cfRule>
  </conditionalFormatting>
  <conditionalFormatting sqref="J35:J48">
    <cfRule type="cellIs" dxfId="27" priority="20" operator="greaterThanOrEqual">
      <formula>1</formula>
    </cfRule>
  </conditionalFormatting>
  <conditionalFormatting sqref="E35:E39">
    <cfRule type="cellIs" dxfId="26" priority="3" operator="equal">
      <formula>0</formula>
    </cfRule>
  </conditionalFormatting>
  <conditionalFormatting sqref="E40:E43">
    <cfRule type="cellIs" dxfId="25" priority="2" operator="equal">
      <formula>0</formula>
    </cfRule>
  </conditionalFormatting>
  <conditionalFormatting sqref="E44:E48">
    <cfRule type="cellIs" dxfId="24" priority="1" operator="equal">
      <formula>0</formula>
    </cfRule>
  </conditionalFormatting>
  <dataValidations count="4">
    <dataValidation imeMode="off" allowBlank="1" showInputMessage="1" showErrorMessage="1" sqref="H51:H52 H11:I19 F51:F52 F60:F67 H60:H67" xr:uid="{00000000-0002-0000-0600-000000000000}"/>
    <dataValidation type="whole" imeMode="off" allowBlank="1" showInputMessage="1" showErrorMessage="1" errorTitle="数が大きすぎます！" error="「　１　」とご記入ください" sqref="I51" xr:uid="{00000000-0002-0000-0600-000002000000}">
      <formula1>1</formula1>
      <formula2>1</formula2>
    </dataValidation>
    <dataValidation type="whole" imeMode="off" allowBlank="1" showInputMessage="1" showErrorMessage="1" errorTitle="数の確認" error="１０班までにしてください" sqref="B68:I68 I65 J65:J68" xr:uid="{00000000-0002-0000-0600-000003000000}">
      <formula1>1</formula1>
      <formula2>10</formula2>
    </dataValidation>
    <dataValidation imeMode="hiragana" allowBlank="1" showInputMessage="1" showErrorMessage="1" sqref="H36:J48 G35:G48 H35:K35 M35:N35" xr:uid="{00000000-0002-0000-0600-000005000000}"/>
  </dataValidations>
  <printOptions horizontalCentered="1"/>
  <pageMargins left="0.78740157480314965" right="0.78740157480314965" top="0.39370078740157483" bottom="0.43307086614173229" header="0.31496062992125984" footer="0.23622047244094491"/>
  <pageSetup paperSize="9" scale="89" orientation="portrait" r:id="rId1"/>
  <rowBreaks count="1" manualBreakCount="1">
    <brk id="54"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C21512-4D66-44F6-9EE0-C0F1A63D238B}">
          <x14:formula1>
            <xm:f>施設使用料見積書!$B$50:$B$57</xm:f>
          </x14:formula1>
          <xm:sqref>B60:E67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57D45-3F33-4532-A94C-01F7EBD9568F}">
  <sheetPr>
    <tabColor theme="0" tint="-0.499984740745262"/>
    <pageSetUpPr fitToPage="1"/>
  </sheetPr>
  <dimension ref="A1:X58"/>
  <sheetViews>
    <sheetView showZeros="0" view="pageBreakPreview" zoomScaleNormal="100" zoomScaleSheetLayoutView="100" workbookViewId="0">
      <selection activeCell="K40" sqref="K40:L40"/>
    </sheetView>
  </sheetViews>
  <sheetFormatPr defaultRowHeight="13.2" x14ac:dyDescent="0.2"/>
  <cols>
    <col min="1" max="4" width="5.88671875" style="363" customWidth="1"/>
    <col min="5" max="5" width="7.88671875" style="363" customWidth="1"/>
    <col min="6" max="6" width="2.33203125" style="363" customWidth="1"/>
    <col min="7" max="7" width="7.88671875" style="363" customWidth="1"/>
    <col min="8" max="8" width="2.33203125" style="363" customWidth="1"/>
    <col min="9" max="9" width="7.88671875" style="363" customWidth="1"/>
    <col min="10" max="10" width="2.33203125" style="363" customWidth="1"/>
    <col min="11" max="11" width="7.88671875" style="363" customWidth="1"/>
    <col min="12" max="12" width="2.33203125" style="363" customWidth="1"/>
    <col min="13" max="13" width="7.88671875" style="363" customWidth="1"/>
    <col min="14" max="14" width="2.33203125" style="363" customWidth="1"/>
    <col min="15" max="15" width="7.88671875" style="363" customWidth="1"/>
    <col min="16" max="16" width="2.44140625" style="363" customWidth="1"/>
    <col min="17" max="17" width="8" style="363" customWidth="1"/>
    <col min="18" max="24" width="8" style="363" hidden="1" customWidth="1"/>
    <col min="25" max="29" width="8" style="363" customWidth="1"/>
    <col min="30" max="242" width="9" style="363"/>
    <col min="243" max="246" width="7.6640625" style="363" customWidth="1"/>
    <col min="247" max="247" width="9.109375" style="363" customWidth="1"/>
    <col min="248" max="248" width="2.6640625" style="363" customWidth="1"/>
    <col min="249" max="249" width="9.109375" style="363" customWidth="1"/>
    <col min="250" max="250" width="2.6640625" style="363" customWidth="1"/>
    <col min="251" max="252" width="4.77734375" style="363" customWidth="1"/>
    <col min="253" max="253" width="2.6640625" style="363" customWidth="1"/>
    <col min="254" max="255" width="4.77734375" style="363" customWidth="1"/>
    <col min="256" max="256" width="2.6640625" style="363" customWidth="1"/>
    <col min="257" max="257" width="2.44140625" style="363" customWidth="1"/>
    <col min="258" max="258" width="2.77734375" style="363" customWidth="1"/>
    <col min="259" max="259" width="4.33203125" style="363" customWidth="1"/>
    <col min="260" max="260" width="2.6640625" style="363" customWidth="1"/>
    <col min="261" max="498" width="9" style="363"/>
    <col min="499" max="502" width="7.6640625" style="363" customWidth="1"/>
    <col min="503" max="503" width="9.109375" style="363" customWidth="1"/>
    <col min="504" max="504" width="2.6640625" style="363" customWidth="1"/>
    <col min="505" max="505" width="9.109375" style="363" customWidth="1"/>
    <col min="506" max="506" width="2.6640625" style="363" customWidth="1"/>
    <col min="507" max="508" width="4.77734375" style="363" customWidth="1"/>
    <col min="509" max="509" width="2.6640625" style="363" customWidth="1"/>
    <col min="510" max="511" width="4.77734375" style="363" customWidth="1"/>
    <col min="512" max="512" width="2.6640625" style="363" customWidth="1"/>
    <col min="513" max="513" width="2.44140625" style="363" customWidth="1"/>
    <col min="514" max="514" width="2.77734375" style="363" customWidth="1"/>
    <col min="515" max="515" width="4.33203125" style="363" customWidth="1"/>
    <col min="516" max="516" width="2.6640625" style="363" customWidth="1"/>
    <col min="517" max="754" width="9" style="363"/>
    <col min="755" max="758" width="7.6640625" style="363" customWidth="1"/>
    <col min="759" max="759" width="9.109375" style="363" customWidth="1"/>
    <col min="760" max="760" width="2.6640625" style="363" customWidth="1"/>
    <col min="761" max="761" width="9.109375" style="363" customWidth="1"/>
    <col min="762" max="762" width="2.6640625" style="363" customWidth="1"/>
    <col min="763" max="764" width="4.77734375" style="363" customWidth="1"/>
    <col min="765" max="765" width="2.6640625" style="363" customWidth="1"/>
    <col min="766" max="767" width="4.77734375" style="363" customWidth="1"/>
    <col min="768" max="768" width="2.6640625" style="363" customWidth="1"/>
    <col min="769" max="769" width="2.44140625" style="363" customWidth="1"/>
    <col min="770" max="770" width="2.77734375" style="363" customWidth="1"/>
    <col min="771" max="771" width="4.33203125" style="363" customWidth="1"/>
    <col min="772" max="772" width="2.6640625" style="363" customWidth="1"/>
    <col min="773" max="1010" width="9" style="363"/>
    <col min="1011" max="1014" width="7.6640625" style="363" customWidth="1"/>
    <col min="1015" max="1015" width="9.109375" style="363" customWidth="1"/>
    <col min="1016" max="1016" width="2.6640625" style="363" customWidth="1"/>
    <col min="1017" max="1017" width="9.109375" style="363" customWidth="1"/>
    <col min="1018" max="1018" width="2.6640625" style="363" customWidth="1"/>
    <col min="1019" max="1020" width="4.77734375" style="363" customWidth="1"/>
    <col min="1021" max="1021" width="2.6640625" style="363" customWidth="1"/>
    <col min="1022" max="1023" width="4.77734375" style="363" customWidth="1"/>
    <col min="1024" max="1024" width="2.6640625" style="363" customWidth="1"/>
    <col min="1025" max="1025" width="2.44140625" style="363" customWidth="1"/>
    <col min="1026" max="1026" width="2.77734375" style="363" customWidth="1"/>
    <col min="1027" max="1027" width="4.33203125" style="363" customWidth="1"/>
    <col min="1028" max="1028" width="2.6640625" style="363" customWidth="1"/>
    <col min="1029" max="1266" width="9" style="363"/>
    <col min="1267" max="1270" width="7.6640625" style="363" customWidth="1"/>
    <col min="1271" max="1271" width="9.109375" style="363" customWidth="1"/>
    <col min="1272" max="1272" width="2.6640625" style="363" customWidth="1"/>
    <col min="1273" max="1273" width="9.109375" style="363" customWidth="1"/>
    <col min="1274" max="1274" width="2.6640625" style="363" customWidth="1"/>
    <col min="1275" max="1276" width="4.77734375" style="363" customWidth="1"/>
    <col min="1277" max="1277" width="2.6640625" style="363" customWidth="1"/>
    <col min="1278" max="1279" width="4.77734375" style="363" customWidth="1"/>
    <col min="1280" max="1280" width="2.6640625" style="363" customWidth="1"/>
    <col min="1281" max="1281" width="2.44140625" style="363" customWidth="1"/>
    <col min="1282" max="1282" width="2.77734375" style="363" customWidth="1"/>
    <col min="1283" max="1283" width="4.33203125" style="363" customWidth="1"/>
    <col min="1284" max="1284" width="2.6640625" style="363" customWidth="1"/>
    <col min="1285" max="1522" width="9" style="363"/>
    <col min="1523" max="1526" width="7.6640625" style="363" customWidth="1"/>
    <col min="1527" max="1527" width="9.109375" style="363" customWidth="1"/>
    <col min="1528" max="1528" width="2.6640625" style="363" customWidth="1"/>
    <col min="1529" max="1529" width="9.109375" style="363" customWidth="1"/>
    <col min="1530" max="1530" width="2.6640625" style="363" customWidth="1"/>
    <col min="1531" max="1532" width="4.77734375" style="363" customWidth="1"/>
    <col min="1533" max="1533" width="2.6640625" style="363" customWidth="1"/>
    <col min="1534" max="1535" width="4.77734375" style="363" customWidth="1"/>
    <col min="1536" max="1536" width="2.6640625" style="363" customWidth="1"/>
    <col min="1537" max="1537" width="2.44140625" style="363" customWidth="1"/>
    <col min="1538" max="1538" width="2.77734375" style="363" customWidth="1"/>
    <col min="1539" max="1539" width="4.33203125" style="363" customWidth="1"/>
    <col min="1540" max="1540" width="2.6640625" style="363" customWidth="1"/>
    <col min="1541" max="1778" width="9" style="363"/>
    <col min="1779" max="1782" width="7.6640625" style="363" customWidth="1"/>
    <col min="1783" max="1783" width="9.109375" style="363" customWidth="1"/>
    <col min="1784" max="1784" width="2.6640625" style="363" customWidth="1"/>
    <col min="1785" max="1785" width="9.109375" style="363" customWidth="1"/>
    <col min="1786" max="1786" width="2.6640625" style="363" customWidth="1"/>
    <col min="1787" max="1788" width="4.77734375" style="363" customWidth="1"/>
    <col min="1789" max="1789" width="2.6640625" style="363" customWidth="1"/>
    <col min="1790" max="1791" width="4.77734375" style="363" customWidth="1"/>
    <col min="1792" max="1792" width="2.6640625" style="363" customWidth="1"/>
    <col min="1793" max="1793" width="2.44140625" style="363" customWidth="1"/>
    <col min="1794" max="1794" width="2.77734375" style="363" customWidth="1"/>
    <col min="1795" max="1795" width="4.33203125" style="363" customWidth="1"/>
    <col min="1796" max="1796" width="2.6640625" style="363" customWidth="1"/>
    <col min="1797" max="2034" width="9" style="363"/>
    <col min="2035" max="2038" width="7.6640625" style="363" customWidth="1"/>
    <col min="2039" max="2039" width="9.109375" style="363" customWidth="1"/>
    <col min="2040" max="2040" width="2.6640625" style="363" customWidth="1"/>
    <col min="2041" max="2041" width="9.109375" style="363" customWidth="1"/>
    <col min="2042" max="2042" width="2.6640625" style="363" customWidth="1"/>
    <col min="2043" max="2044" width="4.77734375" style="363" customWidth="1"/>
    <col min="2045" max="2045" width="2.6640625" style="363" customWidth="1"/>
    <col min="2046" max="2047" width="4.77734375" style="363" customWidth="1"/>
    <col min="2048" max="2048" width="2.6640625" style="363" customWidth="1"/>
    <col min="2049" max="2049" width="2.44140625" style="363" customWidth="1"/>
    <col min="2050" max="2050" width="2.77734375" style="363" customWidth="1"/>
    <col min="2051" max="2051" width="4.33203125" style="363" customWidth="1"/>
    <col min="2052" max="2052" width="2.6640625" style="363" customWidth="1"/>
    <col min="2053" max="2290" width="9" style="363"/>
    <col min="2291" max="2294" width="7.6640625" style="363" customWidth="1"/>
    <col min="2295" max="2295" width="9.109375" style="363" customWidth="1"/>
    <col min="2296" max="2296" width="2.6640625" style="363" customWidth="1"/>
    <col min="2297" max="2297" width="9.109375" style="363" customWidth="1"/>
    <col min="2298" max="2298" width="2.6640625" style="363" customWidth="1"/>
    <col min="2299" max="2300" width="4.77734375" style="363" customWidth="1"/>
    <col min="2301" max="2301" width="2.6640625" style="363" customWidth="1"/>
    <col min="2302" max="2303" width="4.77734375" style="363" customWidth="1"/>
    <col min="2304" max="2304" width="2.6640625" style="363" customWidth="1"/>
    <col min="2305" max="2305" width="2.44140625" style="363" customWidth="1"/>
    <col min="2306" max="2306" width="2.77734375" style="363" customWidth="1"/>
    <col min="2307" max="2307" width="4.33203125" style="363" customWidth="1"/>
    <col min="2308" max="2308" width="2.6640625" style="363" customWidth="1"/>
    <col min="2309" max="2546" width="9" style="363"/>
    <col min="2547" max="2550" width="7.6640625" style="363" customWidth="1"/>
    <col min="2551" max="2551" width="9.109375" style="363" customWidth="1"/>
    <col min="2552" max="2552" width="2.6640625" style="363" customWidth="1"/>
    <col min="2553" max="2553" width="9.109375" style="363" customWidth="1"/>
    <col min="2554" max="2554" width="2.6640625" style="363" customWidth="1"/>
    <col min="2555" max="2556" width="4.77734375" style="363" customWidth="1"/>
    <col min="2557" max="2557" width="2.6640625" style="363" customWidth="1"/>
    <col min="2558" max="2559" width="4.77734375" style="363" customWidth="1"/>
    <col min="2560" max="2560" width="2.6640625" style="363" customWidth="1"/>
    <col min="2561" max="2561" width="2.44140625" style="363" customWidth="1"/>
    <col min="2562" max="2562" width="2.77734375" style="363" customWidth="1"/>
    <col min="2563" max="2563" width="4.33203125" style="363" customWidth="1"/>
    <col min="2564" max="2564" width="2.6640625" style="363" customWidth="1"/>
    <col min="2565" max="2802" width="9" style="363"/>
    <col min="2803" max="2806" width="7.6640625" style="363" customWidth="1"/>
    <col min="2807" max="2807" width="9.109375" style="363" customWidth="1"/>
    <col min="2808" max="2808" width="2.6640625" style="363" customWidth="1"/>
    <col min="2809" max="2809" width="9.109375" style="363" customWidth="1"/>
    <col min="2810" max="2810" width="2.6640625" style="363" customWidth="1"/>
    <col min="2811" max="2812" width="4.77734375" style="363" customWidth="1"/>
    <col min="2813" max="2813" width="2.6640625" style="363" customWidth="1"/>
    <col min="2814" max="2815" width="4.77734375" style="363" customWidth="1"/>
    <col min="2816" max="2816" width="2.6640625" style="363" customWidth="1"/>
    <col min="2817" max="2817" width="2.44140625" style="363" customWidth="1"/>
    <col min="2818" max="2818" width="2.77734375" style="363" customWidth="1"/>
    <col min="2819" max="2819" width="4.33203125" style="363" customWidth="1"/>
    <col min="2820" max="2820" width="2.6640625" style="363" customWidth="1"/>
    <col min="2821" max="3058" width="9" style="363"/>
    <col min="3059" max="3062" width="7.6640625" style="363" customWidth="1"/>
    <col min="3063" max="3063" width="9.109375" style="363" customWidth="1"/>
    <col min="3064" max="3064" width="2.6640625" style="363" customWidth="1"/>
    <col min="3065" max="3065" width="9.109375" style="363" customWidth="1"/>
    <col min="3066" max="3066" width="2.6640625" style="363" customWidth="1"/>
    <col min="3067" max="3068" width="4.77734375" style="363" customWidth="1"/>
    <col min="3069" max="3069" width="2.6640625" style="363" customWidth="1"/>
    <col min="3070" max="3071" width="4.77734375" style="363" customWidth="1"/>
    <col min="3072" max="3072" width="2.6640625" style="363" customWidth="1"/>
    <col min="3073" max="3073" width="2.44140625" style="363" customWidth="1"/>
    <col min="3074" max="3074" width="2.77734375" style="363" customWidth="1"/>
    <col min="3075" max="3075" width="4.33203125" style="363" customWidth="1"/>
    <col min="3076" max="3076" width="2.6640625" style="363" customWidth="1"/>
    <col min="3077" max="3314" width="9" style="363"/>
    <col min="3315" max="3318" width="7.6640625" style="363" customWidth="1"/>
    <col min="3319" max="3319" width="9.109375" style="363" customWidth="1"/>
    <col min="3320" max="3320" width="2.6640625" style="363" customWidth="1"/>
    <col min="3321" max="3321" width="9.109375" style="363" customWidth="1"/>
    <col min="3322" max="3322" width="2.6640625" style="363" customWidth="1"/>
    <col min="3323" max="3324" width="4.77734375" style="363" customWidth="1"/>
    <col min="3325" max="3325" width="2.6640625" style="363" customWidth="1"/>
    <col min="3326" max="3327" width="4.77734375" style="363" customWidth="1"/>
    <col min="3328" max="3328" width="2.6640625" style="363" customWidth="1"/>
    <col min="3329" max="3329" width="2.44140625" style="363" customWidth="1"/>
    <col min="3330" max="3330" width="2.77734375" style="363" customWidth="1"/>
    <col min="3331" max="3331" width="4.33203125" style="363" customWidth="1"/>
    <col min="3332" max="3332" width="2.6640625" style="363" customWidth="1"/>
    <col min="3333" max="3570" width="9" style="363"/>
    <col min="3571" max="3574" width="7.6640625" style="363" customWidth="1"/>
    <col min="3575" max="3575" width="9.109375" style="363" customWidth="1"/>
    <col min="3576" max="3576" width="2.6640625" style="363" customWidth="1"/>
    <col min="3577" max="3577" width="9.109375" style="363" customWidth="1"/>
    <col min="3578" max="3578" width="2.6640625" style="363" customWidth="1"/>
    <col min="3579" max="3580" width="4.77734375" style="363" customWidth="1"/>
    <col min="3581" max="3581" width="2.6640625" style="363" customWidth="1"/>
    <col min="3582" max="3583" width="4.77734375" style="363" customWidth="1"/>
    <col min="3584" max="3584" width="2.6640625" style="363" customWidth="1"/>
    <col min="3585" max="3585" width="2.44140625" style="363" customWidth="1"/>
    <col min="3586" max="3586" width="2.77734375" style="363" customWidth="1"/>
    <col min="3587" max="3587" width="4.33203125" style="363" customWidth="1"/>
    <col min="3588" max="3588" width="2.6640625" style="363" customWidth="1"/>
    <col min="3589" max="3826" width="9" style="363"/>
    <col min="3827" max="3830" width="7.6640625" style="363" customWidth="1"/>
    <col min="3831" max="3831" width="9.109375" style="363" customWidth="1"/>
    <col min="3832" max="3832" width="2.6640625" style="363" customWidth="1"/>
    <col min="3833" max="3833" width="9.109375" style="363" customWidth="1"/>
    <col min="3834" max="3834" width="2.6640625" style="363" customWidth="1"/>
    <col min="3835" max="3836" width="4.77734375" style="363" customWidth="1"/>
    <col min="3837" max="3837" width="2.6640625" style="363" customWidth="1"/>
    <col min="3838" max="3839" width="4.77734375" style="363" customWidth="1"/>
    <col min="3840" max="3840" width="2.6640625" style="363" customWidth="1"/>
    <col min="3841" max="3841" width="2.44140625" style="363" customWidth="1"/>
    <col min="3842" max="3842" width="2.77734375" style="363" customWidth="1"/>
    <col min="3843" max="3843" width="4.33203125" style="363" customWidth="1"/>
    <col min="3844" max="3844" width="2.6640625" style="363" customWidth="1"/>
    <col min="3845" max="4082" width="9" style="363"/>
    <col min="4083" max="4086" width="7.6640625" style="363" customWidth="1"/>
    <col min="4087" max="4087" width="9.109375" style="363" customWidth="1"/>
    <col min="4088" max="4088" width="2.6640625" style="363" customWidth="1"/>
    <col min="4089" max="4089" width="9.109375" style="363" customWidth="1"/>
    <col min="4090" max="4090" width="2.6640625" style="363" customWidth="1"/>
    <col min="4091" max="4092" width="4.77734375" style="363" customWidth="1"/>
    <col min="4093" max="4093" width="2.6640625" style="363" customWidth="1"/>
    <col min="4094" max="4095" width="4.77734375" style="363" customWidth="1"/>
    <col min="4096" max="4096" width="2.6640625" style="363" customWidth="1"/>
    <col min="4097" max="4097" width="2.44140625" style="363" customWidth="1"/>
    <col min="4098" max="4098" width="2.77734375" style="363" customWidth="1"/>
    <col min="4099" max="4099" width="4.33203125" style="363" customWidth="1"/>
    <col min="4100" max="4100" width="2.6640625" style="363" customWidth="1"/>
    <col min="4101" max="4338" width="9" style="363"/>
    <col min="4339" max="4342" width="7.6640625" style="363" customWidth="1"/>
    <col min="4343" max="4343" width="9.109375" style="363" customWidth="1"/>
    <col min="4344" max="4344" width="2.6640625" style="363" customWidth="1"/>
    <col min="4345" max="4345" width="9.109375" style="363" customWidth="1"/>
    <col min="4346" max="4346" width="2.6640625" style="363" customWidth="1"/>
    <col min="4347" max="4348" width="4.77734375" style="363" customWidth="1"/>
    <col min="4349" max="4349" width="2.6640625" style="363" customWidth="1"/>
    <col min="4350" max="4351" width="4.77734375" style="363" customWidth="1"/>
    <col min="4352" max="4352" width="2.6640625" style="363" customWidth="1"/>
    <col min="4353" max="4353" width="2.44140625" style="363" customWidth="1"/>
    <col min="4354" max="4354" width="2.77734375" style="363" customWidth="1"/>
    <col min="4355" max="4355" width="4.33203125" style="363" customWidth="1"/>
    <col min="4356" max="4356" width="2.6640625" style="363" customWidth="1"/>
    <col min="4357" max="4594" width="9" style="363"/>
    <col min="4595" max="4598" width="7.6640625" style="363" customWidth="1"/>
    <col min="4599" max="4599" width="9.109375" style="363" customWidth="1"/>
    <col min="4600" max="4600" width="2.6640625" style="363" customWidth="1"/>
    <col min="4601" max="4601" width="9.109375" style="363" customWidth="1"/>
    <col min="4602" max="4602" width="2.6640625" style="363" customWidth="1"/>
    <col min="4603" max="4604" width="4.77734375" style="363" customWidth="1"/>
    <col min="4605" max="4605" width="2.6640625" style="363" customWidth="1"/>
    <col min="4606" max="4607" width="4.77734375" style="363" customWidth="1"/>
    <col min="4608" max="4608" width="2.6640625" style="363" customWidth="1"/>
    <col min="4609" max="4609" width="2.44140625" style="363" customWidth="1"/>
    <col min="4610" max="4610" width="2.77734375" style="363" customWidth="1"/>
    <col min="4611" max="4611" width="4.33203125" style="363" customWidth="1"/>
    <col min="4612" max="4612" width="2.6640625" style="363" customWidth="1"/>
    <col min="4613" max="4850" width="9" style="363"/>
    <col min="4851" max="4854" width="7.6640625" style="363" customWidth="1"/>
    <col min="4855" max="4855" width="9.109375" style="363" customWidth="1"/>
    <col min="4856" max="4856" width="2.6640625" style="363" customWidth="1"/>
    <col min="4857" max="4857" width="9.109375" style="363" customWidth="1"/>
    <col min="4858" max="4858" width="2.6640625" style="363" customWidth="1"/>
    <col min="4859" max="4860" width="4.77734375" style="363" customWidth="1"/>
    <col min="4861" max="4861" width="2.6640625" style="363" customWidth="1"/>
    <col min="4862" max="4863" width="4.77734375" style="363" customWidth="1"/>
    <col min="4864" max="4864" width="2.6640625" style="363" customWidth="1"/>
    <col min="4865" max="4865" width="2.44140625" style="363" customWidth="1"/>
    <col min="4866" max="4866" width="2.77734375" style="363" customWidth="1"/>
    <col min="4867" max="4867" width="4.33203125" style="363" customWidth="1"/>
    <col min="4868" max="4868" width="2.6640625" style="363" customWidth="1"/>
    <col min="4869" max="5106" width="9" style="363"/>
    <col min="5107" max="5110" width="7.6640625" style="363" customWidth="1"/>
    <col min="5111" max="5111" width="9.109375" style="363" customWidth="1"/>
    <col min="5112" max="5112" width="2.6640625" style="363" customWidth="1"/>
    <col min="5113" max="5113" width="9.109375" style="363" customWidth="1"/>
    <col min="5114" max="5114" width="2.6640625" style="363" customWidth="1"/>
    <col min="5115" max="5116" width="4.77734375" style="363" customWidth="1"/>
    <col min="5117" max="5117" width="2.6640625" style="363" customWidth="1"/>
    <col min="5118" max="5119" width="4.77734375" style="363" customWidth="1"/>
    <col min="5120" max="5120" width="2.6640625" style="363" customWidth="1"/>
    <col min="5121" max="5121" width="2.44140625" style="363" customWidth="1"/>
    <col min="5122" max="5122" width="2.77734375" style="363" customWidth="1"/>
    <col min="5123" max="5123" width="4.33203125" style="363" customWidth="1"/>
    <col min="5124" max="5124" width="2.6640625" style="363" customWidth="1"/>
    <col min="5125" max="5362" width="9" style="363"/>
    <col min="5363" max="5366" width="7.6640625" style="363" customWidth="1"/>
    <col min="5367" max="5367" width="9.109375" style="363" customWidth="1"/>
    <col min="5368" max="5368" width="2.6640625" style="363" customWidth="1"/>
    <col min="5369" max="5369" width="9.109375" style="363" customWidth="1"/>
    <col min="5370" max="5370" width="2.6640625" style="363" customWidth="1"/>
    <col min="5371" max="5372" width="4.77734375" style="363" customWidth="1"/>
    <col min="5373" max="5373" width="2.6640625" style="363" customWidth="1"/>
    <col min="5374" max="5375" width="4.77734375" style="363" customWidth="1"/>
    <col min="5376" max="5376" width="2.6640625" style="363" customWidth="1"/>
    <col min="5377" max="5377" width="2.44140625" style="363" customWidth="1"/>
    <col min="5378" max="5378" width="2.77734375" style="363" customWidth="1"/>
    <col min="5379" max="5379" width="4.33203125" style="363" customWidth="1"/>
    <col min="5380" max="5380" width="2.6640625" style="363" customWidth="1"/>
    <col min="5381" max="5618" width="9" style="363"/>
    <col min="5619" max="5622" width="7.6640625" style="363" customWidth="1"/>
    <col min="5623" max="5623" width="9.109375" style="363" customWidth="1"/>
    <col min="5624" max="5624" width="2.6640625" style="363" customWidth="1"/>
    <col min="5625" max="5625" width="9.109375" style="363" customWidth="1"/>
    <col min="5626" max="5626" width="2.6640625" style="363" customWidth="1"/>
    <col min="5627" max="5628" width="4.77734375" style="363" customWidth="1"/>
    <col min="5629" max="5629" width="2.6640625" style="363" customWidth="1"/>
    <col min="5630" max="5631" width="4.77734375" style="363" customWidth="1"/>
    <col min="5632" max="5632" width="2.6640625" style="363" customWidth="1"/>
    <col min="5633" max="5633" width="2.44140625" style="363" customWidth="1"/>
    <col min="5634" max="5634" width="2.77734375" style="363" customWidth="1"/>
    <col min="5635" max="5635" width="4.33203125" style="363" customWidth="1"/>
    <col min="5636" max="5636" width="2.6640625" style="363" customWidth="1"/>
    <col min="5637" max="5874" width="9" style="363"/>
    <col min="5875" max="5878" width="7.6640625" style="363" customWidth="1"/>
    <col min="5879" max="5879" width="9.109375" style="363" customWidth="1"/>
    <col min="5880" max="5880" width="2.6640625" style="363" customWidth="1"/>
    <col min="5881" max="5881" width="9.109375" style="363" customWidth="1"/>
    <col min="5882" max="5882" width="2.6640625" style="363" customWidth="1"/>
    <col min="5883" max="5884" width="4.77734375" style="363" customWidth="1"/>
    <col min="5885" max="5885" width="2.6640625" style="363" customWidth="1"/>
    <col min="5886" max="5887" width="4.77734375" style="363" customWidth="1"/>
    <col min="5888" max="5888" width="2.6640625" style="363" customWidth="1"/>
    <col min="5889" max="5889" width="2.44140625" style="363" customWidth="1"/>
    <col min="5890" max="5890" width="2.77734375" style="363" customWidth="1"/>
    <col min="5891" max="5891" width="4.33203125" style="363" customWidth="1"/>
    <col min="5892" max="5892" width="2.6640625" style="363" customWidth="1"/>
    <col min="5893" max="6130" width="9" style="363"/>
    <col min="6131" max="6134" width="7.6640625" style="363" customWidth="1"/>
    <col min="6135" max="6135" width="9.109375" style="363" customWidth="1"/>
    <col min="6136" max="6136" width="2.6640625" style="363" customWidth="1"/>
    <col min="6137" max="6137" width="9.109375" style="363" customWidth="1"/>
    <col min="6138" max="6138" width="2.6640625" style="363" customWidth="1"/>
    <col min="6139" max="6140" width="4.77734375" style="363" customWidth="1"/>
    <col min="6141" max="6141" width="2.6640625" style="363" customWidth="1"/>
    <col min="6142" max="6143" width="4.77734375" style="363" customWidth="1"/>
    <col min="6144" max="6144" width="2.6640625" style="363" customWidth="1"/>
    <col min="6145" max="6145" width="2.44140625" style="363" customWidth="1"/>
    <col min="6146" max="6146" width="2.77734375" style="363" customWidth="1"/>
    <col min="6147" max="6147" width="4.33203125" style="363" customWidth="1"/>
    <col min="6148" max="6148" width="2.6640625" style="363" customWidth="1"/>
    <col min="6149" max="6386" width="9" style="363"/>
    <col min="6387" max="6390" width="7.6640625" style="363" customWidth="1"/>
    <col min="6391" max="6391" width="9.109375" style="363" customWidth="1"/>
    <col min="6392" max="6392" width="2.6640625" style="363" customWidth="1"/>
    <col min="6393" max="6393" width="9.109375" style="363" customWidth="1"/>
    <col min="6394" max="6394" width="2.6640625" style="363" customWidth="1"/>
    <col min="6395" max="6396" width="4.77734375" style="363" customWidth="1"/>
    <col min="6397" max="6397" width="2.6640625" style="363" customWidth="1"/>
    <col min="6398" max="6399" width="4.77734375" style="363" customWidth="1"/>
    <col min="6400" max="6400" width="2.6640625" style="363" customWidth="1"/>
    <col min="6401" max="6401" width="2.44140625" style="363" customWidth="1"/>
    <col min="6402" max="6402" width="2.77734375" style="363" customWidth="1"/>
    <col min="6403" max="6403" width="4.33203125" style="363" customWidth="1"/>
    <col min="6404" max="6404" width="2.6640625" style="363" customWidth="1"/>
    <col min="6405" max="6642" width="9" style="363"/>
    <col min="6643" max="6646" width="7.6640625" style="363" customWidth="1"/>
    <col min="6647" max="6647" width="9.109375" style="363" customWidth="1"/>
    <col min="6648" max="6648" width="2.6640625" style="363" customWidth="1"/>
    <col min="6649" max="6649" width="9.109375" style="363" customWidth="1"/>
    <col min="6650" max="6650" width="2.6640625" style="363" customWidth="1"/>
    <col min="6651" max="6652" width="4.77734375" style="363" customWidth="1"/>
    <col min="6653" max="6653" width="2.6640625" style="363" customWidth="1"/>
    <col min="6654" max="6655" width="4.77734375" style="363" customWidth="1"/>
    <col min="6656" max="6656" width="2.6640625" style="363" customWidth="1"/>
    <col min="6657" max="6657" width="2.44140625" style="363" customWidth="1"/>
    <col min="6658" max="6658" width="2.77734375" style="363" customWidth="1"/>
    <col min="6659" max="6659" width="4.33203125" style="363" customWidth="1"/>
    <col min="6660" max="6660" width="2.6640625" style="363" customWidth="1"/>
    <col min="6661" max="6898" width="9" style="363"/>
    <col min="6899" max="6902" width="7.6640625" style="363" customWidth="1"/>
    <col min="6903" max="6903" width="9.109375" style="363" customWidth="1"/>
    <col min="6904" max="6904" width="2.6640625" style="363" customWidth="1"/>
    <col min="6905" max="6905" width="9.109375" style="363" customWidth="1"/>
    <col min="6906" max="6906" width="2.6640625" style="363" customWidth="1"/>
    <col min="6907" max="6908" width="4.77734375" style="363" customWidth="1"/>
    <col min="6909" max="6909" width="2.6640625" style="363" customWidth="1"/>
    <col min="6910" max="6911" width="4.77734375" style="363" customWidth="1"/>
    <col min="6912" max="6912" width="2.6640625" style="363" customWidth="1"/>
    <col min="6913" max="6913" width="2.44140625" style="363" customWidth="1"/>
    <col min="6914" max="6914" width="2.77734375" style="363" customWidth="1"/>
    <col min="6915" max="6915" width="4.33203125" style="363" customWidth="1"/>
    <col min="6916" max="6916" width="2.6640625" style="363" customWidth="1"/>
    <col min="6917" max="7154" width="9" style="363"/>
    <col min="7155" max="7158" width="7.6640625" style="363" customWidth="1"/>
    <col min="7159" max="7159" width="9.109375" style="363" customWidth="1"/>
    <col min="7160" max="7160" width="2.6640625" style="363" customWidth="1"/>
    <col min="7161" max="7161" width="9.109375" style="363" customWidth="1"/>
    <col min="7162" max="7162" width="2.6640625" style="363" customWidth="1"/>
    <col min="7163" max="7164" width="4.77734375" style="363" customWidth="1"/>
    <col min="7165" max="7165" width="2.6640625" style="363" customWidth="1"/>
    <col min="7166" max="7167" width="4.77734375" style="363" customWidth="1"/>
    <col min="7168" max="7168" width="2.6640625" style="363" customWidth="1"/>
    <col min="7169" max="7169" width="2.44140625" style="363" customWidth="1"/>
    <col min="7170" max="7170" width="2.77734375" style="363" customWidth="1"/>
    <col min="7171" max="7171" width="4.33203125" style="363" customWidth="1"/>
    <col min="7172" max="7172" width="2.6640625" style="363" customWidth="1"/>
    <col min="7173" max="7410" width="9" style="363"/>
    <col min="7411" max="7414" width="7.6640625" style="363" customWidth="1"/>
    <col min="7415" max="7415" width="9.109375" style="363" customWidth="1"/>
    <col min="7416" max="7416" width="2.6640625" style="363" customWidth="1"/>
    <col min="7417" max="7417" width="9.109375" style="363" customWidth="1"/>
    <col min="7418" max="7418" width="2.6640625" style="363" customWidth="1"/>
    <col min="7419" max="7420" width="4.77734375" style="363" customWidth="1"/>
    <col min="7421" max="7421" width="2.6640625" style="363" customWidth="1"/>
    <col min="7422" max="7423" width="4.77734375" style="363" customWidth="1"/>
    <col min="7424" max="7424" width="2.6640625" style="363" customWidth="1"/>
    <col min="7425" max="7425" width="2.44140625" style="363" customWidth="1"/>
    <col min="7426" max="7426" width="2.77734375" style="363" customWidth="1"/>
    <col min="7427" max="7427" width="4.33203125" style="363" customWidth="1"/>
    <col min="7428" max="7428" width="2.6640625" style="363" customWidth="1"/>
    <col min="7429" max="7666" width="9" style="363"/>
    <col min="7667" max="7670" width="7.6640625" style="363" customWidth="1"/>
    <col min="7671" max="7671" width="9.109375" style="363" customWidth="1"/>
    <col min="7672" max="7672" width="2.6640625" style="363" customWidth="1"/>
    <col min="7673" max="7673" width="9.109375" style="363" customWidth="1"/>
    <col min="7674" max="7674" width="2.6640625" style="363" customWidth="1"/>
    <col min="7675" max="7676" width="4.77734375" style="363" customWidth="1"/>
    <col min="7677" max="7677" width="2.6640625" style="363" customWidth="1"/>
    <col min="7678" max="7679" width="4.77734375" style="363" customWidth="1"/>
    <col min="7680" max="7680" width="2.6640625" style="363" customWidth="1"/>
    <col min="7681" max="7681" width="2.44140625" style="363" customWidth="1"/>
    <col min="7682" max="7682" width="2.77734375" style="363" customWidth="1"/>
    <col min="7683" max="7683" width="4.33203125" style="363" customWidth="1"/>
    <col min="7684" max="7684" width="2.6640625" style="363" customWidth="1"/>
    <col min="7685" max="7922" width="9" style="363"/>
    <col min="7923" max="7926" width="7.6640625" style="363" customWidth="1"/>
    <col min="7927" max="7927" width="9.109375" style="363" customWidth="1"/>
    <col min="7928" max="7928" width="2.6640625" style="363" customWidth="1"/>
    <col min="7929" max="7929" width="9.109375" style="363" customWidth="1"/>
    <col min="7930" max="7930" width="2.6640625" style="363" customWidth="1"/>
    <col min="7931" max="7932" width="4.77734375" style="363" customWidth="1"/>
    <col min="7933" max="7933" width="2.6640625" style="363" customWidth="1"/>
    <col min="7934" max="7935" width="4.77734375" style="363" customWidth="1"/>
    <col min="7936" max="7936" width="2.6640625" style="363" customWidth="1"/>
    <col min="7937" max="7937" width="2.44140625" style="363" customWidth="1"/>
    <col min="7938" max="7938" width="2.77734375" style="363" customWidth="1"/>
    <col min="7939" max="7939" width="4.33203125" style="363" customWidth="1"/>
    <col min="7940" max="7940" width="2.6640625" style="363" customWidth="1"/>
    <col min="7941" max="8178" width="9" style="363"/>
    <col min="8179" max="8182" width="7.6640625" style="363" customWidth="1"/>
    <col min="8183" max="8183" width="9.109375" style="363" customWidth="1"/>
    <col min="8184" max="8184" width="2.6640625" style="363" customWidth="1"/>
    <col min="8185" max="8185" width="9.109375" style="363" customWidth="1"/>
    <col min="8186" max="8186" width="2.6640625" style="363" customWidth="1"/>
    <col min="8187" max="8188" width="4.77734375" style="363" customWidth="1"/>
    <col min="8189" max="8189" width="2.6640625" style="363" customWidth="1"/>
    <col min="8190" max="8191" width="4.77734375" style="363" customWidth="1"/>
    <col min="8192" max="8192" width="2.6640625" style="363" customWidth="1"/>
    <col min="8193" max="8193" width="2.44140625" style="363" customWidth="1"/>
    <col min="8194" max="8194" width="2.77734375" style="363" customWidth="1"/>
    <col min="8195" max="8195" width="4.33203125" style="363" customWidth="1"/>
    <col min="8196" max="8196" width="2.6640625" style="363" customWidth="1"/>
    <col min="8197" max="8434" width="9" style="363"/>
    <col min="8435" max="8438" width="7.6640625" style="363" customWidth="1"/>
    <col min="8439" max="8439" width="9.109375" style="363" customWidth="1"/>
    <col min="8440" max="8440" width="2.6640625" style="363" customWidth="1"/>
    <col min="8441" max="8441" width="9.109375" style="363" customWidth="1"/>
    <col min="8442" max="8442" width="2.6640625" style="363" customWidth="1"/>
    <col min="8443" max="8444" width="4.77734375" style="363" customWidth="1"/>
    <col min="8445" max="8445" width="2.6640625" style="363" customWidth="1"/>
    <col min="8446" max="8447" width="4.77734375" style="363" customWidth="1"/>
    <col min="8448" max="8448" width="2.6640625" style="363" customWidth="1"/>
    <col min="8449" max="8449" width="2.44140625" style="363" customWidth="1"/>
    <col min="8450" max="8450" width="2.77734375" style="363" customWidth="1"/>
    <col min="8451" max="8451" width="4.33203125" style="363" customWidth="1"/>
    <col min="8452" max="8452" width="2.6640625" style="363" customWidth="1"/>
    <col min="8453" max="8690" width="9" style="363"/>
    <col min="8691" max="8694" width="7.6640625" style="363" customWidth="1"/>
    <col min="8695" max="8695" width="9.109375" style="363" customWidth="1"/>
    <col min="8696" max="8696" width="2.6640625" style="363" customWidth="1"/>
    <col min="8697" max="8697" width="9.109375" style="363" customWidth="1"/>
    <col min="8698" max="8698" width="2.6640625" style="363" customWidth="1"/>
    <col min="8699" max="8700" width="4.77734375" style="363" customWidth="1"/>
    <col min="8701" max="8701" width="2.6640625" style="363" customWidth="1"/>
    <col min="8702" max="8703" width="4.77734375" style="363" customWidth="1"/>
    <col min="8704" max="8704" width="2.6640625" style="363" customWidth="1"/>
    <col min="8705" max="8705" width="2.44140625" style="363" customWidth="1"/>
    <col min="8706" max="8706" width="2.77734375" style="363" customWidth="1"/>
    <col min="8707" max="8707" width="4.33203125" style="363" customWidth="1"/>
    <col min="8708" max="8708" width="2.6640625" style="363" customWidth="1"/>
    <col min="8709" max="8946" width="9" style="363"/>
    <col min="8947" max="8950" width="7.6640625" style="363" customWidth="1"/>
    <col min="8951" max="8951" width="9.109375" style="363" customWidth="1"/>
    <col min="8952" max="8952" width="2.6640625" style="363" customWidth="1"/>
    <col min="8953" max="8953" width="9.109375" style="363" customWidth="1"/>
    <col min="8954" max="8954" width="2.6640625" style="363" customWidth="1"/>
    <col min="8955" max="8956" width="4.77734375" style="363" customWidth="1"/>
    <col min="8957" max="8957" width="2.6640625" style="363" customWidth="1"/>
    <col min="8958" max="8959" width="4.77734375" style="363" customWidth="1"/>
    <col min="8960" max="8960" width="2.6640625" style="363" customWidth="1"/>
    <col min="8961" max="8961" width="2.44140625" style="363" customWidth="1"/>
    <col min="8962" max="8962" width="2.77734375" style="363" customWidth="1"/>
    <col min="8963" max="8963" width="4.33203125" style="363" customWidth="1"/>
    <col min="8964" max="8964" width="2.6640625" style="363" customWidth="1"/>
    <col min="8965" max="9202" width="9" style="363"/>
    <col min="9203" max="9206" width="7.6640625" style="363" customWidth="1"/>
    <col min="9207" max="9207" width="9.109375" style="363" customWidth="1"/>
    <col min="9208" max="9208" width="2.6640625" style="363" customWidth="1"/>
    <col min="9209" max="9209" width="9.109375" style="363" customWidth="1"/>
    <col min="9210" max="9210" width="2.6640625" style="363" customWidth="1"/>
    <col min="9211" max="9212" width="4.77734375" style="363" customWidth="1"/>
    <col min="9213" max="9213" width="2.6640625" style="363" customWidth="1"/>
    <col min="9214" max="9215" width="4.77734375" style="363" customWidth="1"/>
    <col min="9216" max="9216" width="2.6640625" style="363" customWidth="1"/>
    <col min="9217" max="9217" width="2.44140625" style="363" customWidth="1"/>
    <col min="9218" max="9218" width="2.77734375" style="363" customWidth="1"/>
    <col min="9219" max="9219" width="4.33203125" style="363" customWidth="1"/>
    <col min="9220" max="9220" width="2.6640625" style="363" customWidth="1"/>
    <col min="9221" max="9458" width="9" style="363"/>
    <col min="9459" max="9462" width="7.6640625" style="363" customWidth="1"/>
    <col min="9463" max="9463" width="9.109375" style="363" customWidth="1"/>
    <col min="9464" max="9464" width="2.6640625" style="363" customWidth="1"/>
    <col min="9465" max="9465" width="9.109375" style="363" customWidth="1"/>
    <col min="9466" max="9466" width="2.6640625" style="363" customWidth="1"/>
    <col min="9467" max="9468" width="4.77734375" style="363" customWidth="1"/>
    <col min="9469" max="9469" width="2.6640625" style="363" customWidth="1"/>
    <col min="9470" max="9471" width="4.77734375" style="363" customWidth="1"/>
    <col min="9472" max="9472" width="2.6640625" style="363" customWidth="1"/>
    <col min="9473" max="9473" width="2.44140625" style="363" customWidth="1"/>
    <col min="9474" max="9474" width="2.77734375" style="363" customWidth="1"/>
    <col min="9475" max="9475" width="4.33203125" style="363" customWidth="1"/>
    <col min="9476" max="9476" width="2.6640625" style="363" customWidth="1"/>
    <col min="9477" max="9714" width="9" style="363"/>
    <col min="9715" max="9718" width="7.6640625" style="363" customWidth="1"/>
    <col min="9719" max="9719" width="9.109375" style="363" customWidth="1"/>
    <col min="9720" max="9720" width="2.6640625" style="363" customWidth="1"/>
    <col min="9721" max="9721" width="9.109375" style="363" customWidth="1"/>
    <col min="9722" max="9722" width="2.6640625" style="363" customWidth="1"/>
    <col min="9723" max="9724" width="4.77734375" style="363" customWidth="1"/>
    <col min="9725" max="9725" width="2.6640625" style="363" customWidth="1"/>
    <col min="9726" max="9727" width="4.77734375" style="363" customWidth="1"/>
    <col min="9728" max="9728" width="2.6640625" style="363" customWidth="1"/>
    <col min="9729" max="9729" width="2.44140625" style="363" customWidth="1"/>
    <col min="9730" max="9730" width="2.77734375" style="363" customWidth="1"/>
    <col min="9731" max="9731" width="4.33203125" style="363" customWidth="1"/>
    <col min="9732" max="9732" width="2.6640625" style="363" customWidth="1"/>
    <col min="9733" max="9970" width="9" style="363"/>
    <col min="9971" max="9974" width="7.6640625" style="363" customWidth="1"/>
    <col min="9975" max="9975" width="9.109375" style="363" customWidth="1"/>
    <col min="9976" max="9976" width="2.6640625" style="363" customWidth="1"/>
    <col min="9977" max="9977" width="9.109375" style="363" customWidth="1"/>
    <col min="9978" max="9978" width="2.6640625" style="363" customWidth="1"/>
    <col min="9979" max="9980" width="4.77734375" style="363" customWidth="1"/>
    <col min="9981" max="9981" width="2.6640625" style="363" customWidth="1"/>
    <col min="9982" max="9983" width="4.77734375" style="363" customWidth="1"/>
    <col min="9984" max="9984" width="2.6640625" style="363" customWidth="1"/>
    <col min="9985" max="9985" width="2.44140625" style="363" customWidth="1"/>
    <col min="9986" max="9986" width="2.77734375" style="363" customWidth="1"/>
    <col min="9987" max="9987" width="4.33203125" style="363" customWidth="1"/>
    <col min="9988" max="9988" width="2.6640625" style="363" customWidth="1"/>
    <col min="9989" max="10226" width="9" style="363"/>
    <col min="10227" max="10230" width="7.6640625" style="363" customWidth="1"/>
    <col min="10231" max="10231" width="9.109375" style="363" customWidth="1"/>
    <col min="10232" max="10232" width="2.6640625" style="363" customWidth="1"/>
    <col min="10233" max="10233" width="9.109375" style="363" customWidth="1"/>
    <col min="10234" max="10234" width="2.6640625" style="363" customWidth="1"/>
    <col min="10235" max="10236" width="4.77734375" style="363" customWidth="1"/>
    <col min="10237" max="10237" width="2.6640625" style="363" customWidth="1"/>
    <col min="10238" max="10239" width="4.77734375" style="363" customWidth="1"/>
    <col min="10240" max="10240" width="2.6640625" style="363" customWidth="1"/>
    <col min="10241" max="10241" width="2.44140625" style="363" customWidth="1"/>
    <col min="10242" max="10242" width="2.77734375" style="363" customWidth="1"/>
    <col min="10243" max="10243" width="4.33203125" style="363" customWidth="1"/>
    <col min="10244" max="10244" width="2.6640625" style="363" customWidth="1"/>
    <col min="10245" max="10482" width="9" style="363"/>
    <col min="10483" max="10486" width="7.6640625" style="363" customWidth="1"/>
    <col min="10487" max="10487" width="9.109375" style="363" customWidth="1"/>
    <col min="10488" max="10488" width="2.6640625" style="363" customWidth="1"/>
    <col min="10489" max="10489" width="9.109375" style="363" customWidth="1"/>
    <col min="10490" max="10490" width="2.6640625" style="363" customWidth="1"/>
    <col min="10491" max="10492" width="4.77734375" style="363" customWidth="1"/>
    <col min="10493" max="10493" width="2.6640625" style="363" customWidth="1"/>
    <col min="10494" max="10495" width="4.77734375" style="363" customWidth="1"/>
    <col min="10496" max="10496" width="2.6640625" style="363" customWidth="1"/>
    <col min="10497" max="10497" width="2.44140625" style="363" customWidth="1"/>
    <col min="10498" max="10498" width="2.77734375" style="363" customWidth="1"/>
    <col min="10499" max="10499" width="4.33203125" style="363" customWidth="1"/>
    <col min="10500" max="10500" width="2.6640625" style="363" customWidth="1"/>
    <col min="10501" max="10738" width="9" style="363"/>
    <col min="10739" max="10742" width="7.6640625" style="363" customWidth="1"/>
    <col min="10743" max="10743" width="9.109375" style="363" customWidth="1"/>
    <col min="10744" max="10744" width="2.6640625" style="363" customWidth="1"/>
    <col min="10745" max="10745" width="9.109375" style="363" customWidth="1"/>
    <col min="10746" max="10746" width="2.6640625" style="363" customWidth="1"/>
    <col min="10747" max="10748" width="4.77734375" style="363" customWidth="1"/>
    <col min="10749" max="10749" width="2.6640625" style="363" customWidth="1"/>
    <col min="10750" max="10751" width="4.77734375" style="363" customWidth="1"/>
    <col min="10752" max="10752" width="2.6640625" style="363" customWidth="1"/>
    <col min="10753" max="10753" width="2.44140625" style="363" customWidth="1"/>
    <col min="10754" max="10754" width="2.77734375" style="363" customWidth="1"/>
    <col min="10755" max="10755" width="4.33203125" style="363" customWidth="1"/>
    <col min="10756" max="10756" width="2.6640625" style="363" customWidth="1"/>
    <col min="10757" max="10994" width="9" style="363"/>
    <col min="10995" max="10998" width="7.6640625" style="363" customWidth="1"/>
    <col min="10999" max="10999" width="9.109375" style="363" customWidth="1"/>
    <col min="11000" max="11000" width="2.6640625" style="363" customWidth="1"/>
    <col min="11001" max="11001" width="9.109375" style="363" customWidth="1"/>
    <col min="11002" max="11002" width="2.6640625" style="363" customWidth="1"/>
    <col min="11003" max="11004" width="4.77734375" style="363" customWidth="1"/>
    <col min="11005" max="11005" width="2.6640625" style="363" customWidth="1"/>
    <col min="11006" max="11007" width="4.77734375" style="363" customWidth="1"/>
    <col min="11008" max="11008" width="2.6640625" style="363" customWidth="1"/>
    <col min="11009" max="11009" width="2.44140625" style="363" customWidth="1"/>
    <col min="11010" max="11010" width="2.77734375" style="363" customWidth="1"/>
    <col min="11011" max="11011" width="4.33203125" style="363" customWidth="1"/>
    <col min="11012" max="11012" width="2.6640625" style="363" customWidth="1"/>
    <col min="11013" max="11250" width="9" style="363"/>
    <col min="11251" max="11254" width="7.6640625" style="363" customWidth="1"/>
    <col min="11255" max="11255" width="9.109375" style="363" customWidth="1"/>
    <col min="11256" max="11256" width="2.6640625" style="363" customWidth="1"/>
    <col min="11257" max="11257" width="9.109375" style="363" customWidth="1"/>
    <col min="11258" max="11258" width="2.6640625" style="363" customWidth="1"/>
    <col min="11259" max="11260" width="4.77734375" style="363" customWidth="1"/>
    <col min="11261" max="11261" width="2.6640625" style="363" customWidth="1"/>
    <col min="11262" max="11263" width="4.77734375" style="363" customWidth="1"/>
    <col min="11264" max="11264" width="2.6640625" style="363" customWidth="1"/>
    <col min="11265" max="11265" width="2.44140625" style="363" customWidth="1"/>
    <col min="11266" max="11266" width="2.77734375" style="363" customWidth="1"/>
    <col min="11267" max="11267" width="4.33203125" style="363" customWidth="1"/>
    <col min="11268" max="11268" width="2.6640625" style="363" customWidth="1"/>
    <col min="11269" max="11506" width="9" style="363"/>
    <col min="11507" max="11510" width="7.6640625" style="363" customWidth="1"/>
    <col min="11511" max="11511" width="9.109375" style="363" customWidth="1"/>
    <col min="11512" max="11512" width="2.6640625" style="363" customWidth="1"/>
    <col min="11513" max="11513" width="9.109375" style="363" customWidth="1"/>
    <col min="11514" max="11514" width="2.6640625" style="363" customWidth="1"/>
    <col min="11515" max="11516" width="4.77734375" style="363" customWidth="1"/>
    <col min="11517" max="11517" width="2.6640625" style="363" customWidth="1"/>
    <col min="11518" max="11519" width="4.77734375" style="363" customWidth="1"/>
    <col min="11520" max="11520" width="2.6640625" style="363" customWidth="1"/>
    <col min="11521" max="11521" width="2.44140625" style="363" customWidth="1"/>
    <col min="11522" max="11522" width="2.77734375" style="363" customWidth="1"/>
    <col min="11523" max="11523" width="4.33203125" style="363" customWidth="1"/>
    <col min="11524" max="11524" width="2.6640625" style="363" customWidth="1"/>
    <col min="11525" max="11762" width="9" style="363"/>
    <col min="11763" max="11766" width="7.6640625" style="363" customWidth="1"/>
    <col min="11767" max="11767" width="9.109375" style="363" customWidth="1"/>
    <col min="11768" max="11768" width="2.6640625" style="363" customWidth="1"/>
    <col min="11769" max="11769" width="9.109375" style="363" customWidth="1"/>
    <col min="11770" max="11770" width="2.6640625" style="363" customWidth="1"/>
    <col min="11771" max="11772" width="4.77734375" style="363" customWidth="1"/>
    <col min="11773" max="11773" width="2.6640625" style="363" customWidth="1"/>
    <col min="11774" max="11775" width="4.77734375" style="363" customWidth="1"/>
    <col min="11776" max="11776" width="2.6640625" style="363" customWidth="1"/>
    <col min="11777" max="11777" width="2.44140625" style="363" customWidth="1"/>
    <col min="11778" max="11778" width="2.77734375" style="363" customWidth="1"/>
    <col min="11779" max="11779" width="4.33203125" style="363" customWidth="1"/>
    <col min="11780" max="11780" width="2.6640625" style="363" customWidth="1"/>
    <col min="11781" max="12018" width="9" style="363"/>
    <col min="12019" max="12022" width="7.6640625" style="363" customWidth="1"/>
    <col min="12023" max="12023" width="9.109375" style="363" customWidth="1"/>
    <col min="12024" max="12024" width="2.6640625" style="363" customWidth="1"/>
    <col min="12025" max="12025" width="9.109375" style="363" customWidth="1"/>
    <col min="12026" max="12026" width="2.6640625" style="363" customWidth="1"/>
    <col min="12027" max="12028" width="4.77734375" style="363" customWidth="1"/>
    <col min="12029" max="12029" width="2.6640625" style="363" customWidth="1"/>
    <col min="12030" max="12031" width="4.77734375" style="363" customWidth="1"/>
    <col min="12032" max="12032" width="2.6640625" style="363" customWidth="1"/>
    <col min="12033" max="12033" width="2.44140625" style="363" customWidth="1"/>
    <col min="12034" max="12034" width="2.77734375" style="363" customWidth="1"/>
    <col min="12035" max="12035" width="4.33203125" style="363" customWidth="1"/>
    <col min="12036" max="12036" width="2.6640625" style="363" customWidth="1"/>
    <col min="12037" max="12274" width="9" style="363"/>
    <col min="12275" max="12278" width="7.6640625" style="363" customWidth="1"/>
    <col min="12279" max="12279" width="9.109375" style="363" customWidth="1"/>
    <col min="12280" max="12280" width="2.6640625" style="363" customWidth="1"/>
    <col min="12281" max="12281" width="9.109375" style="363" customWidth="1"/>
    <col min="12282" max="12282" width="2.6640625" style="363" customWidth="1"/>
    <col min="12283" max="12284" width="4.77734375" style="363" customWidth="1"/>
    <col min="12285" max="12285" width="2.6640625" style="363" customWidth="1"/>
    <col min="12286" max="12287" width="4.77734375" style="363" customWidth="1"/>
    <col min="12288" max="12288" width="2.6640625" style="363" customWidth="1"/>
    <col min="12289" max="12289" width="2.44140625" style="363" customWidth="1"/>
    <col min="12290" max="12290" width="2.77734375" style="363" customWidth="1"/>
    <col min="12291" max="12291" width="4.33203125" style="363" customWidth="1"/>
    <col min="12292" max="12292" width="2.6640625" style="363" customWidth="1"/>
    <col min="12293" max="12530" width="9" style="363"/>
    <col min="12531" max="12534" width="7.6640625" style="363" customWidth="1"/>
    <col min="12535" max="12535" width="9.109375" style="363" customWidth="1"/>
    <col min="12536" max="12536" width="2.6640625" style="363" customWidth="1"/>
    <col min="12537" max="12537" width="9.109375" style="363" customWidth="1"/>
    <col min="12538" max="12538" width="2.6640625" style="363" customWidth="1"/>
    <col min="12539" max="12540" width="4.77734375" style="363" customWidth="1"/>
    <col min="12541" max="12541" width="2.6640625" style="363" customWidth="1"/>
    <col min="12542" max="12543" width="4.77734375" style="363" customWidth="1"/>
    <col min="12544" max="12544" width="2.6640625" style="363" customWidth="1"/>
    <col min="12545" max="12545" width="2.44140625" style="363" customWidth="1"/>
    <col min="12546" max="12546" width="2.77734375" style="363" customWidth="1"/>
    <col min="12547" max="12547" width="4.33203125" style="363" customWidth="1"/>
    <col min="12548" max="12548" width="2.6640625" style="363" customWidth="1"/>
    <col min="12549" max="12786" width="9" style="363"/>
    <col min="12787" max="12790" width="7.6640625" style="363" customWidth="1"/>
    <col min="12791" max="12791" width="9.109375" style="363" customWidth="1"/>
    <col min="12792" max="12792" width="2.6640625" style="363" customWidth="1"/>
    <col min="12793" max="12793" width="9.109375" style="363" customWidth="1"/>
    <col min="12794" max="12794" width="2.6640625" style="363" customWidth="1"/>
    <col min="12795" max="12796" width="4.77734375" style="363" customWidth="1"/>
    <col min="12797" max="12797" width="2.6640625" style="363" customWidth="1"/>
    <col min="12798" max="12799" width="4.77734375" style="363" customWidth="1"/>
    <col min="12800" max="12800" width="2.6640625" style="363" customWidth="1"/>
    <col min="12801" max="12801" width="2.44140625" style="363" customWidth="1"/>
    <col min="12802" max="12802" width="2.77734375" style="363" customWidth="1"/>
    <col min="12803" max="12803" width="4.33203125" style="363" customWidth="1"/>
    <col min="12804" max="12804" width="2.6640625" style="363" customWidth="1"/>
    <col min="12805" max="13042" width="9" style="363"/>
    <col min="13043" max="13046" width="7.6640625" style="363" customWidth="1"/>
    <col min="13047" max="13047" width="9.109375" style="363" customWidth="1"/>
    <col min="13048" max="13048" width="2.6640625" style="363" customWidth="1"/>
    <col min="13049" max="13049" width="9.109375" style="363" customWidth="1"/>
    <col min="13050" max="13050" width="2.6640625" style="363" customWidth="1"/>
    <col min="13051" max="13052" width="4.77734375" style="363" customWidth="1"/>
    <col min="13053" max="13053" width="2.6640625" style="363" customWidth="1"/>
    <col min="13054" max="13055" width="4.77734375" style="363" customWidth="1"/>
    <col min="13056" max="13056" width="2.6640625" style="363" customWidth="1"/>
    <col min="13057" max="13057" width="2.44140625" style="363" customWidth="1"/>
    <col min="13058" max="13058" width="2.77734375" style="363" customWidth="1"/>
    <col min="13059" max="13059" width="4.33203125" style="363" customWidth="1"/>
    <col min="13060" max="13060" width="2.6640625" style="363" customWidth="1"/>
    <col min="13061" max="13298" width="9" style="363"/>
    <col min="13299" max="13302" width="7.6640625" style="363" customWidth="1"/>
    <col min="13303" max="13303" width="9.109375" style="363" customWidth="1"/>
    <col min="13304" max="13304" width="2.6640625" style="363" customWidth="1"/>
    <col min="13305" max="13305" width="9.109375" style="363" customWidth="1"/>
    <col min="13306" max="13306" width="2.6640625" style="363" customWidth="1"/>
    <col min="13307" max="13308" width="4.77734375" style="363" customWidth="1"/>
    <col min="13309" max="13309" width="2.6640625" style="363" customWidth="1"/>
    <col min="13310" max="13311" width="4.77734375" style="363" customWidth="1"/>
    <col min="13312" max="13312" width="2.6640625" style="363" customWidth="1"/>
    <col min="13313" max="13313" width="2.44140625" style="363" customWidth="1"/>
    <col min="13314" max="13314" width="2.77734375" style="363" customWidth="1"/>
    <col min="13315" max="13315" width="4.33203125" style="363" customWidth="1"/>
    <col min="13316" max="13316" width="2.6640625" style="363" customWidth="1"/>
    <col min="13317" max="13554" width="9" style="363"/>
    <col min="13555" max="13558" width="7.6640625" style="363" customWidth="1"/>
    <col min="13559" max="13559" width="9.109375" style="363" customWidth="1"/>
    <col min="13560" max="13560" width="2.6640625" style="363" customWidth="1"/>
    <col min="13561" max="13561" width="9.109375" style="363" customWidth="1"/>
    <col min="13562" max="13562" width="2.6640625" style="363" customWidth="1"/>
    <col min="13563" max="13564" width="4.77734375" style="363" customWidth="1"/>
    <col min="13565" max="13565" width="2.6640625" style="363" customWidth="1"/>
    <col min="13566" max="13567" width="4.77734375" style="363" customWidth="1"/>
    <col min="13568" max="13568" width="2.6640625" style="363" customWidth="1"/>
    <col min="13569" max="13569" width="2.44140625" style="363" customWidth="1"/>
    <col min="13570" max="13570" width="2.77734375" style="363" customWidth="1"/>
    <col min="13571" max="13571" width="4.33203125" style="363" customWidth="1"/>
    <col min="13572" max="13572" width="2.6640625" style="363" customWidth="1"/>
    <col min="13573" max="13810" width="9" style="363"/>
    <col min="13811" max="13814" width="7.6640625" style="363" customWidth="1"/>
    <col min="13815" max="13815" width="9.109375" style="363" customWidth="1"/>
    <col min="13816" max="13816" width="2.6640625" style="363" customWidth="1"/>
    <col min="13817" max="13817" width="9.109375" style="363" customWidth="1"/>
    <col min="13818" max="13818" width="2.6640625" style="363" customWidth="1"/>
    <col min="13819" max="13820" width="4.77734375" style="363" customWidth="1"/>
    <col min="13821" max="13821" width="2.6640625" style="363" customWidth="1"/>
    <col min="13822" max="13823" width="4.77734375" style="363" customWidth="1"/>
    <col min="13824" max="13824" width="2.6640625" style="363" customWidth="1"/>
    <col min="13825" max="13825" width="2.44140625" style="363" customWidth="1"/>
    <col min="13826" max="13826" width="2.77734375" style="363" customWidth="1"/>
    <col min="13827" max="13827" width="4.33203125" style="363" customWidth="1"/>
    <col min="13828" max="13828" width="2.6640625" style="363" customWidth="1"/>
    <col min="13829" max="14066" width="9" style="363"/>
    <col min="14067" max="14070" width="7.6640625" style="363" customWidth="1"/>
    <col min="14071" max="14071" width="9.109375" style="363" customWidth="1"/>
    <col min="14072" max="14072" width="2.6640625" style="363" customWidth="1"/>
    <col min="14073" max="14073" width="9.109375" style="363" customWidth="1"/>
    <col min="14074" max="14074" width="2.6640625" style="363" customWidth="1"/>
    <col min="14075" max="14076" width="4.77734375" style="363" customWidth="1"/>
    <col min="14077" max="14077" width="2.6640625" style="363" customWidth="1"/>
    <col min="14078" max="14079" width="4.77734375" style="363" customWidth="1"/>
    <col min="14080" max="14080" width="2.6640625" style="363" customWidth="1"/>
    <col min="14081" max="14081" width="2.44140625" style="363" customWidth="1"/>
    <col min="14082" max="14082" width="2.77734375" style="363" customWidth="1"/>
    <col min="14083" max="14083" width="4.33203125" style="363" customWidth="1"/>
    <col min="14084" max="14084" width="2.6640625" style="363" customWidth="1"/>
    <col min="14085" max="14322" width="9" style="363"/>
    <col min="14323" max="14326" width="7.6640625" style="363" customWidth="1"/>
    <col min="14327" max="14327" width="9.109375" style="363" customWidth="1"/>
    <col min="14328" max="14328" width="2.6640625" style="363" customWidth="1"/>
    <col min="14329" max="14329" width="9.109375" style="363" customWidth="1"/>
    <col min="14330" max="14330" width="2.6640625" style="363" customWidth="1"/>
    <col min="14331" max="14332" width="4.77734375" style="363" customWidth="1"/>
    <col min="14333" max="14333" width="2.6640625" style="363" customWidth="1"/>
    <col min="14334" max="14335" width="4.77734375" style="363" customWidth="1"/>
    <col min="14336" max="14336" width="2.6640625" style="363" customWidth="1"/>
    <col min="14337" max="14337" width="2.44140625" style="363" customWidth="1"/>
    <col min="14338" max="14338" width="2.77734375" style="363" customWidth="1"/>
    <col min="14339" max="14339" width="4.33203125" style="363" customWidth="1"/>
    <col min="14340" max="14340" width="2.6640625" style="363" customWidth="1"/>
    <col min="14341" max="14578" width="9" style="363"/>
    <col min="14579" max="14582" width="7.6640625" style="363" customWidth="1"/>
    <col min="14583" max="14583" width="9.109375" style="363" customWidth="1"/>
    <col min="14584" max="14584" width="2.6640625" style="363" customWidth="1"/>
    <col min="14585" max="14585" width="9.109375" style="363" customWidth="1"/>
    <col min="14586" max="14586" width="2.6640625" style="363" customWidth="1"/>
    <col min="14587" max="14588" width="4.77734375" style="363" customWidth="1"/>
    <col min="14589" max="14589" width="2.6640625" style="363" customWidth="1"/>
    <col min="14590" max="14591" width="4.77734375" style="363" customWidth="1"/>
    <col min="14592" max="14592" width="2.6640625" style="363" customWidth="1"/>
    <col min="14593" max="14593" width="2.44140625" style="363" customWidth="1"/>
    <col min="14594" max="14594" width="2.77734375" style="363" customWidth="1"/>
    <col min="14595" max="14595" width="4.33203125" style="363" customWidth="1"/>
    <col min="14596" max="14596" width="2.6640625" style="363" customWidth="1"/>
    <col min="14597" max="14834" width="9" style="363"/>
    <col min="14835" max="14838" width="7.6640625" style="363" customWidth="1"/>
    <col min="14839" max="14839" width="9.109375" style="363" customWidth="1"/>
    <col min="14840" max="14840" width="2.6640625" style="363" customWidth="1"/>
    <col min="14841" max="14841" width="9.109375" style="363" customWidth="1"/>
    <col min="14842" max="14842" width="2.6640625" style="363" customWidth="1"/>
    <col min="14843" max="14844" width="4.77734375" style="363" customWidth="1"/>
    <col min="14845" max="14845" width="2.6640625" style="363" customWidth="1"/>
    <col min="14846" max="14847" width="4.77734375" style="363" customWidth="1"/>
    <col min="14848" max="14848" width="2.6640625" style="363" customWidth="1"/>
    <col min="14849" max="14849" width="2.44140625" style="363" customWidth="1"/>
    <col min="14850" max="14850" width="2.77734375" style="363" customWidth="1"/>
    <col min="14851" max="14851" width="4.33203125" style="363" customWidth="1"/>
    <col min="14852" max="14852" width="2.6640625" style="363" customWidth="1"/>
    <col min="14853" max="15090" width="9" style="363"/>
    <col min="15091" max="15094" width="7.6640625" style="363" customWidth="1"/>
    <col min="15095" max="15095" width="9.109375" style="363" customWidth="1"/>
    <col min="15096" max="15096" width="2.6640625" style="363" customWidth="1"/>
    <col min="15097" max="15097" width="9.109375" style="363" customWidth="1"/>
    <col min="15098" max="15098" width="2.6640625" style="363" customWidth="1"/>
    <col min="15099" max="15100" width="4.77734375" style="363" customWidth="1"/>
    <col min="15101" max="15101" width="2.6640625" style="363" customWidth="1"/>
    <col min="15102" max="15103" width="4.77734375" style="363" customWidth="1"/>
    <col min="15104" max="15104" width="2.6640625" style="363" customWidth="1"/>
    <col min="15105" max="15105" width="2.44140625" style="363" customWidth="1"/>
    <col min="15106" max="15106" width="2.77734375" style="363" customWidth="1"/>
    <col min="15107" max="15107" width="4.33203125" style="363" customWidth="1"/>
    <col min="15108" max="15108" width="2.6640625" style="363" customWidth="1"/>
    <col min="15109" max="15346" width="9" style="363"/>
    <col min="15347" max="15350" width="7.6640625" style="363" customWidth="1"/>
    <col min="15351" max="15351" width="9.109375" style="363" customWidth="1"/>
    <col min="15352" max="15352" width="2.6640625" style="363" customWidth="1"/>
    <col min="15353" max="15353" width="9.109375" style="363" customWidth="1"/>
    <col min="15354" max="15354" width="2.6640625" style="363" customWidth="1"/>
    <col min="15355" max="15356" width="4.77734375" style="363" customWidth="1"/>
    <col min="15357" max="15357" width="2.6640625" style="363" customWidth="1"/>
    <col min="15358" max="15359" width="4.77734375" style="363" customWidth="1"/>
    <col min="15360" max="15360" width="2.6640625" style="363" customWidth="1"/>
    <col min="15361" max="15361" width="2.44140625" style="363" customWidth="1"/>
    <col min="15362" max="15362" width="2.77734375" style="363" customWidth="1"/>
    <col min="15363" max="15363" width="4.33203125" style="363" customWidth="1"/>
    <col min="15364" max="15364" width="2.6640625" style="363" customWidth="1"/>
    <col min="15365" max="15602" width="9" style="363"/>
    <col min="15603" max="15606" width="7.6640625" style="363" customWidth="1"/>
    <col min="15607" max="15607" width="9.109375" style="363" customWidth="1"/>
    <col min="15608" max="15608" width="2.6640625" style="363" customWidth="1"/>
    <col min="15609" max="15609" width="9.109375" style="363" customWidth="1"/>
    <col min="15610" max="15610" width="2.6640625" style="363" customWidth="1"/>
    <col min="15611" max="15612" width="4.77734375" style="363" customWidth="1"/>
    <col min="15613" max="15613" width="2.6640625" style="363" customWidth="1"/>
    <col min="15614" max="15615" width="4.77734375" style="363" customWidth="1"/>
    <col min="15616" max="15616" width="2.6640625" style="363" customWidth="1"/>
    <col min="15617" max="15617" width="2.44140625" style="363" customWidth="1"/>
    <col min="15618" max="15618" width="2.77734375" style="363" customWidth="1"/>
    <col min="15619" max="15619" width="4.33203125" style="363" customWidth="1"/>
    <col min="15620" max="15620" width="2.6640625" style="363" customWidth="1"/>
    <col min="15621" max="15858" width="9" style="363"/>
    <col min="15859" max="15862" width="7.6640625" style="363" customWidth="1"/>
    <col min="15863" max="15863" width="9.109375" style="363" customWidth="1"/>
    <col min="15864" max="15864" width="2.6640625" style="363" customWidth="1"/>
    <col min="15865" max="15865" width="9.109375" style="363" customWidth="1"/>
    <col min="15866" max="15866" width="2.6640625" style="363" customWidth="1"/>
    <col min="15867" max="15868" width="4.77734375" style="363" customWidth="1"/>
    <col min="15869" max="15869" width="2.6640625" style="363" customWidth="1"/>
    <col min="15870" max="15871" width="4.77734375" style="363" customWidth="1"/>
    <col min="15872" max="15872" width="2.6640625" style="363" customWidth="1"/>
    <col min="15873" max="15873" width="2.44140625" style="363" customWidth="1"/>
    <col min="15874" max="15874" width="2.77734375" style="363" customWidth="1"/>
    <col min="15875" max="15875" width="4.33203125" style="363" customWidth="1"/>
    <col min="15876" max="15876" width="2.6640625" style="363" customWidth="1"/>
    <col min="15877" max="16114" width="9" style="363"/>
    <col min="16115" max="16118" width="7.6640625" style="363" customWidth="1"/>
    <col min="16119" max="16119" width="9.109375" style="363" customWidth="1"/>
    <col min="16120" max="16120" width="2.6640625" style="363" customWidth="1"/>
    <col min="16121" max="16121" width="9.109375" style="363" customWidth="1"/>
    <col min="16122" max="16122" width="2.6640625" style="363" customWidth="1"/>
    <col min="16123" max="16124" width="4.77734375" style="363" customWidth="1"/>
    <col min="16125" max="16125" width="2.6640625" style="363" customWidth="1"/>
    <col min="16126" max="16127" width="4.77734375" style="363" customWidth="1"/>
    <col min="16128" max="16128" width="2.6640625" style="363" customWidth="1"/>
    <col min="16129" max="16129" width="2.44140625" style="363" customWidth="1"/>
    <col min="16130" max="16130" width="2.77734375" style="363" customWidth="1"/>
    <col min="16131" max="16131" width="4.33203125" style="363" customWidth="1"/>
    <col min="16132" max="16132" width="2.6640625" style="363" customWidth="1"/>
    <col min="16133" max="16384" width="9" style="363"/>
  </cols>
  <sheetData>
    <row r="1" spans="1:23" ht="62.25" customHeight="1" x14ac:dyDescent="0.2"/>
    <row r="2" spans="1:23" ht="24" customHeight="1" x14ac:dyDescent="0.2">
      <c r="A2" s="1346" t="s">
        <v>489</v>
      </c>
      <c r="B2" s="1346"/>
      <c r="C2" s="1346"/>
      <c r="D2" s="1346"/>
      <c r="E2" s="1346"/>
      <c r="F2" s="1346"/>
      <c r="G2" s="1346"/>
      <c r="H2" s="1346"/>
      <c r="I2" s="1346"/>
      <c r="J2" s="1346"/>
      <c r="K2" s="1346"/>
      <c r="L2" s="1346"/>
      <c r="M2" s="1346"/>
      <c r="N2" s="1346"/>
      <c r="O2" s="1346"/>
      <c r="P2" s="1346"/>
    </row>
    <row r="3" spans="1:23" ht="3" customHeight="1" x14ac:dyDescent="0.2">
      <c r="A3" s="364"/>
      <c r="B3" s="364"/>
      <c r="C3" s="364"/>
      <c r="D3" s="364"/>
      <c r="E3" s="364"/>
      <c r="F3" s="364"/>
      <c r="G3" s="364"/>
      <c r="H3" s="364"/>
      <c r="I3" s="364"/>
      <c r="J3" s="364"/>
      <c r="K3" s="364"/>
      <c r="L3" s="364"/>
      <c r="M3" s="364"/>
      <c r="N3" s="364"/>
      <c r="O3" s="364"/>
      <c r="P3" s="364"/>
    </row>
    <row r="4" spans="1:23" ht="15" customHeight="1" x14ac:dyDescent="0.2">
      <c r="A4" s="365"/>
      <c r="B4" s="365"/>
      <c r="C4" s="365"/>
      <c r="D4" s="365"/>
      <c r="E4" s="365"/>
      <c r="F4" s="365"/>
      <c r="G4" s="365"/>
      <c r="H4" s="366"/>
      <c r="I4" s="1347" t="s">
        <v>339</v>
      </c>
      <c r="J4" s="1347"/>
      <c r="K4" s="1348">
        <f>使用申請書!AE6</f>
        <v>0</v>
      </c>
      <c r="L4" s="1348"/>
      <c r="M4" s="1348"/>
      <c r="N4" s="1348"/>
      <c r="O4" s="1348"/>
      <c r="P4" s="1348"/>
    </row>
    <row r="5" spans="1:23" ht="26.4" customHeight="1" thickBot="1" x14ac:dyDescent="0.3">
      <c r="A5" s="1349">
        <f>使用申請書!T8</f>
        <v>0</v>
      </c>
      <c r="B5" s="1349"/>
      <c r="C5" s="1349"/>
      <c r="D5" s="1349"/>
      <c r="E5" s="1349"/>
      <c r="F5" s="1349"/>
      <c r="G5" s="367" t="s">
        <v>340</v>
      </c>
      <c r="H5" s="365"/>
      <c r="I5" s="365"/>
      <c r="J5" s="365"/>
      <c r="K5" s="365"/>
      <c r="L5" s="365"/>
      <c r="M5" s="365"/>
      <c r="N5" s="365"/>
      <c r="O5" s="365"/>
      <c r="P5" s="365"/>
    </row>
    <row r="6" spans="1:23" ht="16.8" thickTop="1" x14ac:dyDescent="0.2">
      <c r="A6" s="365"/>
      <c r="B6" s="365"/>
      <c r="C6" s="365"/>
      <c r="D6" s="365"/>
      <c r="E6" s="365"/>
      <c r="F6" s="365"/>
      <c r="G6" s="365"/>
      <c r="H6" s="365"/>
      <c r="I6" s="1350" t="s">
        <v>341</v>
      </c>
      <c r="J6" s="1350"/>
      <c r="K6" s="1350"/>
      <c r="L6" s="1350"/>
      <c r="M6" s="1350"/>
      <c r="N6" s="1350"/>
      <c r="O6" s="368"/>
      <c r="P6" s="368"/>
    </row>
    <row r="7" spans="1:23" x14ac:dyDescent="0.2">
      <c r="A7" s="365"/>
      <c r="B7" s="365"/>
      <c r="C7" s="365"/>
      <c r="D7" s="365"/>
      <c r="E7" s="365"/>
      <c r="F7" s="365"/>
      <c r="G7" s="365"/>
      <c r="H7" s="365"/>
      <c r="I7" s="1345" t="s">
        <v>342</v>
      </c>
      <c r="J7" s="1345"/>
      <c r="K7" s="1345"/>
      <c r="L7" s="1345"/>
      <c r="M7" s="1345"/>
      <c r="N7" s="1345"/>
      <c r="O7" s="369"/>
      <c r="P7" s="369"/>
    </row>
    <row r="8" spans="1:23" x14ac:dyDescent="0.2">
      <c r="A8" s="365"/>
      <c r="B8" s="365"/>
      <c r="C8" s="365"/>
      <c r="D8" s="365"/>
      <c r="E8" s="365"/>
      <c r="F8" s="365"/>
      <c r="G8" s="365"/>
      <c r="H8" s="365"/>
      <c r="I8" s="1339" t="s">
        <v>343</v>
      </c>
      <c r="J8" s="1339"/>
      <c r="K8" s="1339"/>
      <c r="L8" s="1339"/>
      <c r="M8" s="1339"/>
      <c r="N8" s="1339"/>
      <c r="O8" s="370"/>
      <c r="P8" s="370"/>
      <c r="R8" s="363" t="s">
        <v>344</v>
      </c>
      <c r="S8" s="363" t="s">
        <v>345</v>
      </c>
      <c r="T8" s="363" t="s">
        <v>346</v>
      </c>
    </row>
    <row r="9" spans="1:23" ht="16.8" thickBot="1" x14ac:dyDescent="0.25">
      <c r="A9" s="1323" t="s">
        <v>347</v>
      </c>
      <c r="B9" s="1323"/>
      <c r="C9" s="1323"/>
      <c r="D9" s="1323"/>
      <c r="E9" s="1323"/>
      <c r="F9" s="1323"/>
      <c r="G9" s="1323"/>
      <c r="H9" s="1323"/>
      <c r="I9" s="1323"/>
      <c r="J9" s="1323"/>
      <c r="K9" s="1323"/>
      <c r="L9" s="1323"/>
      <c r="M9" s="1323"/>
      <c r="N9" s="1323"/>
      <c r="O9" s="371"/>
      <c r="P9" s="371"/>
      <c r="R9" s="372">
        <f>使用申請書!B17</f>
        <v>0</v>
      </c>
      <c r="S9" s="363">
        <f>使用申請書!U17-使用申請書!B17+1</f>
        <v>1</v>
      </c>
      <c r="T9" s="363">
        <f>S9-1</f>
        <v>0</v>
      </c>
    </row>
    <row r="10" spans="1:23" ht="18" customHeight="1" x14ac:dyDescent="0.2">
      <c r="A10" s="1340" t="s">
        <v>348</v>
      </c>
      <c r="B10" s="1341"/>
      <c r="C10" s="1342" t="s">
        <v>349</v>
      </c>
      <c r="D10" s="1341"/>
      <c r="E10" s="373" t="str">
        <f>使用申請書!$B$19</f>
        <v/>
      </c>
      <c r="F10" s="374" t="s">
        <v>350</v>
      </c>
      <c r="G10" s="375">
        <f>使用申請書!$H$19</f>
        <v>0</v>
      </c>
      <c r="H10" s="376" t="s">
        <v>350</v>
      </c>
      <c r="I10" s="377">
        <f>使用申請書!$N$19</f>
        <v>0</v>
      </c>
      <c r="J10" s="376" t="s">
        <v>350</v>
      </c>
      <c r="K10" s="377">
        <f>使用申請書!$T$19</f>
        <v>0</v>
      </c>
      <c r="L10" s="374" t="s">
        <v>350</v>
      </c>
      <c r="M10" s="377">
        <f>使用申請書!$AF$19</f>
        <v>0</v>
      </c>
      <c r="N10" s="378" t="s">
        <v>350</v>
      </c>
      <c r="O10" s="365"/>
      <c r="P10" s="365"/>
      <c r="R10" s="363" t="s">
        <v>351</v>
      </c>
      <c r="S10" s="363" t="s">
        <v>352</v>
      </c>
      <c r="T10" s="363" t="s">
        <v>353</v>
      </c>
      <c r="U10" s="363" t="s">
        <v>354</v>
      </c>
      <c r="V10" s="363" t="s">
        <v>355</v>
      </c>
      <c r="W10" s="363" t="s">
        <v>356</v>
      </c>
    </row>
    <row r="11" spans="1:23" ht="18" customHeight="1" thickBot="1" x14ac:dyDescent="0.25">
      <c r="A11" s="1317"/>
      <c r="B11" s="1318"/>
      <c r="C11" s="1343"/>
      <c r="D11" s="1318"/>
      <c r="E11" s="379">
        <f>使用申請書!$D$19</f>
        <v>0</v>
      </c>
      <c r="F11" s="380" t="s">
        <v>27</v>
      </c>
      <c r="G11" s="381">
        <f>使用申請書!$J$19</f>
        <v>0</v>
      </c>
      <c r="H11" s="382" t="s">
        <v>27</v>
      </c>
      <c r="I11" s="381">
        <f>使用申請書!$P$19</f>
        <v>0</v>
      </c>
      <c r="J11" s="382" t="s">
        <v>27</v>
      </c>
      <c r="K11" s="381">
        <f>使用申請書!$V$19</f>
        <v>0</v>
      </c>
      <c r="L11" s="380" t="s">
        <v>27</v>
      </c>
      <c r="M11" s="381">
        <f>使用申請書!$AH$19</f>
        <v>0</v>
      </c>
      <c r="N11" s="383" t="s">
        <v>27</v>
      </c>
      <c r="O11" s="365"/>
      <c r="P11" s="365"/>
      <c r="R11" s="372">
        <f>R9</f>
        <v>0</v>
      </c>
      <c r="S11" s="372">
        <f>$R$11+1</f>
        <v>1</v>
      </c>
      <c r="T11" s="372">
        <f>$R$11+2</f>
        <v>2</v>
      </c>
      <c r="U11" s="372">
        <f>$R$11+3</f>
        <v>3</v>
      </c>
      <c r="V11" s="372">
        <f>$R$11+4</f>
        <v>4</v>
      </c>
      <c r="W11" s="372">
        <f>$R$11+5</f>
        <v>5</v>
      </c>
    </row>
    <row r="12" spans="1:23" ht="18" customHeight="1" x14ac:dyDescent="0.2">
      <c r="A12" s="1315" t="s">
        <v>357</v>
      </c>
      <c r="B12" s="1316"/>
      <c r="C12" s="1344" t="s">
        <v>358</v>
      </c>
      <c r="D12" s="1316"/>
      <c r="E12" s="384">
        <f>名簿!V10</f>
        <v>0</v>
      </c>
      <c r="F12" s="385" t="s">
        <v>359</v>
      </c>
      <c r="G12" s="386">
        <f>名簿!Y10</f>
        <v>0</v>
      </c>
      <c r="H12" s="385" t="s">
        <v>359</v>
      </c>
      <c r="I12" s="386">
        <f>名簿!AB10</f>
        <v>0</v>
      </c>
      <c r="J12" s="385" t="s">
        <v>359</v>
      </c>
      <c r="K12" s="387">
        <f>名簿!AE10</f>
        <v>0</v>
      </c>
      <c r="L12" s="388" t="s">
        <v>359</v>
      </c>
      <c r="M12" s="387">
        <f>名簿!AH10</f>
        <v>0</v>
      </c>
      <c r="N12" s="389" t="s">
        <v>359</v>
      </c>
      <c r="O12" s="365"/>
      <c r="P12" s="365"/>
    </row>
    <row r="13" spans="1:23" ht="18" customHeight="1" x14ac:dyDescent="0.2">
      <c r="A13" s="1331" t="s">
        <v>360</v>
      </c>
      <c r="B13" s="1332"/>
      <c r="C13" s="1335">
        <v>290</v>
      </c>
      <c r="D13" s="1336"/>
      <c r="E13" s="390">
        <f>名簿!V11+名簿!V12</f>
        <v>0</v>
      </c>
      <c r="F13" s="391" t="s">
        <v>359</v>
      </c>
      <c r="G13" s="392">
        <f>名簿!Y11+名簿!Y12</f>
        <v>0</v>
      </c>
      <c r="H13" s="393" t="s">
        <v>359</v>
      </c>
      <c r="I13" s="392">
        <f>名簿!AB11+名簿!AB12</f>
        <v>0</v>
      </c>
      <c r="J13" s="391" t="s">
        <v>359</v>
      </c>
      <c r="K13" s="394">
        <f>名簿!AE11+名簿!AE12</f>
        <v>0</v>
      </c>
      <c r="L13" s="393" t="s">
        <v>359</v>
      </c>
      <c r="M13" s="394">
        <f>名簿!AH11+名簿!AH12</f>
        <v>0</v>
      </c>
      <c r="N13" s="395" t="s">
        <v>359</v>
      </c>
      <c r="O13" s="365"/>
      <c r="P13" s="365"/>
    </row>
    <row r="14" spans="1:23" ht="18" customHeight="1" x14ac:dyDescent="0.2">
      <c r="A14" s="1333"/>
      <c r="B14" s="1334"/>
      <c r="C14" s="1337"/>
      <c r="D14" s="1338"/>
      <c r="E14" s="396" t="str">
        <f>IF(E13=0,"",E13*$C$13)</f>
        <v/>
      </c>
      <c r="F14" s="397" t="s">
        <v>361</v>
      </c>
      <c r="G14" s="398" t="str">
        <f>IF(G13=0,"",G13*$C$13)</f>
        <v/>
      </c>
      <c r="H14" s="399" t="s">
        <v>361</v>
      </c>
      <c r="I14" s="398" t="str">
        <f>IF(I13=0,"",I13*$C$13)</f>
        <v/>
      </c>
      <c r="J14" s="399" t="s">
        <v>361</v>
      </c>
      <c r="K14" s="400" t="str">
        <f>IF(K13=0,"",K13*$C$13)</f>
        <v/>
      </c>
      <c r="L14" s="397" t="s">
        <v>361</v>
      </c>
      <c r="M14" s="400" t="str">
        <f>IF(M13=0,"",M13*$C$13)</f>
        <v/>
      </c>
      <c r="N14" s="401" t="s">
        <v>361</v>
      </c>
      <c r="O14" s="365"/>
      <c r="P14" s="365"/>
      <c r="R14" s="493"/>
    </row>
    <row r="15" spans="1:23" ht="18" customHeight="1" x14ac:dyDescent="0.2">
      <c r="A15" s="1315" t="s">
        <v>92</v>
      </c>
      <c r="B15" s="1316"/>
      <c r="C15" s="1319">
        <v>410</v>
      </c>
      <c r="D15" s="1320"/>
      <c r="E15" s="390">
        <f>名簿!V13</f>
        <v>0</v>
      </c>
      <c r="F15" s="393" t="s">
        <v>359</v>
      </c>
      <c r="G15" s="392">
        <f>名簿!Y13</f>
        <v>0</v>
      </c>
      <c r="H15" s="391" t="s">
        <v>359</v>
      </c>
      <c r="I15" s="392">
        <f>名簿!AB13</f>
        <v>0</v>
      </c>
      <c r="J15" s="385" t="s">
        <v>359</v>
      </c>
      <c r="K15" s="394">
        <f>名簿!AE13</f>
        <v>0</v>
      </c>
      <c r="L15" s="388" t="s">
        <v>359</v>
      </c>
      <c r="M15" s="394">
        <f>名簿!AH13</f>
        <v>0</v>
      </c>
      <c r="N15" s="389" t="s">
        <v>359</v>
      </c>
      <c r="O15" s="365"/>
      <c r="P15" s="365"/>
    </row>
    <row r="16" spans="1:23" ht="18" customHeight="1" x14ac:dyDescent="0.2">
      <c r="A16" s="1315"/>
      <c r="B16" s="1316"/>
      <c r="C16" s="1319"/>
      <c r="D16" s="1320"/>
      <c r="E16" s="396" t="str">
        <f>IF(E15=0,"",E15*$C$15)</f>
        <v/>
      </c>
      <c r="F16" s="402" t="s">
        <v>361</v>
      </c>
      <c r="G16" s="403" t="str">
        <f>IF(G15=0,"",G15*$C$15)</f>
        <v/>
      </c>
      <c r="H16" s="399" t="s">
        <v>361</v>
      </c>
      <c r="I16" s="403" t="str">
        <f>IF(I15=0,"",I15*$C$15)</f>
        <v/>
      </c>
      <c r="J16" s="404" t="s">
        <v>361</v>
      </c>
      <c r="K16" s="400" t="str">
        <f>IF(K15=0,"",K15*$C$15)</f>
        <v/>
      </c>
      <c r="L16" s="405" t="s">
        <v>361</v>
      </c>
      <c r="M16" s="400" t="str">
        <f>IF(M15=0,"",M15*$C$15)</f>
        <v/>
      </c>
      <c r="N16" s="406" t="s">
        <v>361</v>
      </c>
      <c r="O16" s="365"/>
      <c r="P16" s="365"/>
      <c r="R16" s="363">
        <f>SUM(E16:N16)</f>
        <v>0</v>
      </c>
      <c r="U16" s="463" t="s">
        <v>423</v>
      </c>
      <c r="V16" s="463" t="s">
        <v>424</v>
      </c>
      <c r="W16" s="463" t="s">
        <v>425</v>
      </c>
    </row>
    <row r="17" spans="1:23" ht="18" customHeight="1" x14ac:dyDescent="0.2">
      <c r="A17" s="1331" t="s">
        <v>362</v>
      </c>
      <c r="B17" s="1332"/>
      <c r="C17" s="1335">
        <v>560</v>
      </c>
      <c r="D17" s="1336"/>
      <c r="E17" s="390">
        <f>名簿!V14+名簿!V15</f>
        <v>0</v>
      </c>
      <c r="F17" s="393" t="s">
        <v>359</v>
      </c>
      <c r="G17" s="392">
        <f>名簿!Y14+名簿!Y15</f>
        <v>0</v>
      </c>
      <c r="H17" s="391" t="s">
        <v>359</v>
      </c>
      <c r="I17" s="392">
        <f>名簿!AB14+名簿!AB15</f>
        <v>0</v>
      </c>
      <c r="J17" s="391" t="s">
        <v>359</v>
      </c>
      <c r="K17" s="394">
        <f>名簿!AE14+名簿!AE15</f>
        <v>0</v>
      </c>
      <c r="L17" s="393" t="s">
        <v>359</v>
      </c>
      <c r="M17" s="394">
        <f>名簿!AH14+名簿!AH15</f>
        <v>0</v>
      </c>
      <c r="N17" s="395" t="s">
        <v>359</v>
      </c>
      <c r="O17" s="365"/>
      <c r="P17" s="365"/>
    </row>
    <row r="18" spans="1:23" ht="18" customHeight="1" x14ac:dyDescent="0.2">
      <c r="A18" s="1333"/>
      <c r="B18" s="1334"/>
      <c r="C18" s="1337"/>
      <c r="D18" s="1338"/>
      <c r="E18" s="396" t="str">
        <f>IF(E17=0,"",E17*$C$17)</f>
        <v/>
      </c>
      <c r="F18" s="397" t="s">
        <v>361</v>
      </c>
      <c r="G18" s="398" t="str">
        <f>IF(G17=0,"",G17*$C$17)</f>
        <v/>
      </c>
      <c r="H18" s="399" t="s">
        <v>361</v>
      </c>
      <c r="I18" s="398" t="str">
        <f>IF(I17=0,"",I17*$C$17)</f>
        <v/>
      </c>
      <c r="J18" s="399" t="s">
        <v>361</v>
      </c>
      <c r="K18" s="400" t="str">
        <f>IF(K17=0,"",K17*$C$17)</f>
        <v/>
      </c>
      <c r="L18" s="397" t="s">
        <v>361</v>
      </c>
      <c r="M18" s="400" t="str">
        <f>IF(M17=0,"",M17*$C$17)</f>
        <v/>
      </c>
      <c r="N18" s="401" t="s">
        <v>361</v>
      </c>
      <c r="O18" s="365"/>
      <c r="P18" s="365"/>
      <c r="R18" s="363">
        <f>SUM(E18:N18)</f>
        <v>0</v>
      </c>
      <c r="U18" s="472"/>
      <c r="V18" s="472"/>
      <c r="W18" s="472"/>
    </row>
    <row r="19" spans="1:23" ht="18" customHeight="1" x14ac:dyDescent="0.2">
      <c r="A19" s="1315" t="s">
        <v>363</v>
      </c>
      <c r="B19" s="1316"/>
      <c r="C19" s="1319">
        <v>930</v>
      </c>
      <c r="D19" s="1320"/>
      <c r="E19" s="390">
        <f>名簿!V16</f>
        <v>0</v>
      </c>
      <c r="F19" s="393" t="s">
        <v>359</v>
      </c>
      <c r="G19" s="392">
        <f>名簿!Y16</f>
        <v>0</v>
      </c>
      <c r="H19" s="391" t="s">
        <v>359</v>
      </c>
      <c r="I19" s="392">
        <f>名簿!AB16</f>
        <v>0</v>
      </c>
      <c r="J19" s="391" t="s">
        <v>359</v>
      </c>
      <c r="K19" s="394">
        <f>名簿!AE16</f>
        <v>0</v>
      </c>
      <c r="L19" s="393" t="s">
        <v>359</v>
      </c>
      <c r="M19" s="394">
        <f>名簿!AH16</f>
        <v>0</v>
      </c>
      <c r="N19" s="395" t="s">
        <v>359</v>
      </c>
      <c r="O19" s="365"/>
      <c r="P19" s="365"/>
      <c r="R19" s="363" t="s">
        <v>466</v>
      </c>
      <c r="U19" s="472"/>
      <c r="V19" s="472"/>
      <c r="W19" s="472"/>
    </row>
    <row r="20" spans="1:23" ht="18" customHeight="1" thickBot="1" x14ac:dyDescent="0.25">
      <c r="A20" s="1317"/>
      <c r="B20" s="1318"/>
      <c r="C20" s="1321"/>
      <c r="D20" s="1322"/>
      <c r="E20" s="407" t="str">
        <f>IF(E19=0,"",E19*$C$19)</f>
        <v/>
      </c>
      <c r="F20" s="408" t="s">
        <v>361</v>
      </c>
      <c r="G20" s="409" t="str">
        <f>IF(G19=0,"",G19*$C$19)</f>
        <v/>
      </c>
      <c r="H20" s="410" t="s">
        <v>361</v>
      </c>
      <c r="I20" s="409" t="str">
        <f>IF(I19=0,"",I19*$C$19)</f>
        <v/>
      </c>
      <c r="J20" s="410" t="s">
        <v>361</v>
      </c>
      <c r="K20" s="411" t="str">
        <f>IF(K19=0,"",K19*$C$19)</f>
        <v/>
      </c>
      <c r="L20" s="408" t="s">
        <v>361</v>
      </c>
      <c r="M20" s="411" t="str">
        <f>IF(M19=0,"",M19*$C$19)</f>
        <v/>
      </c>
      <c r="N20" s="412" t="s">
        <v>361</v>
      </c>
      <c r="O20" s="365"/>
      <c r="P20" s="365"/>
      <c r="R20" s="511">
        <f>SUM(E21,G21,I21,K21,M21)</f>
        <v>0</v>
      </c>
      <c r="S20" s="363" t="s">
        <v>465</v>
      </c>
      <c r="U20" s="472"/>
      <c r="V20" s="472"/>
      <c r="W20" s="472"/>
    </row>
    <row r="21" spans="1:23" ht="18" customHeight="1" thickBot="1" x14ac:dyDescent="0.25">
      <c r="A21" s="413"/>
      <c r="B21" s="414"/>
      <c r="C21" s="1304" t="s">
        <v>364</v>
      </c>
      <c r="D21" s="1305"/>
      <c r="E21" s="415">
        <f>SUM(E14,E16,E18,E20)</f>
        <v>0</v>
      </c>
      <c r="F21" s="416" t="s">
        <v>361</v>
      </c>
      <c r="G21" s="417">
        <f>SUM(G14,G16,G18,G20)</f>
        <v>0</v>
      </c>
      <c r="H21" s="416" t="s">
        <v>361</v>
      </c>
      <c r="I21" s="417">
        <f>SUM(I14,I16,I18,I20)</f>
        <v>0</v>
      </c>
      <c r="J21" s="416" t="s">
        <v>361</v>
      </c>
      <c r="K21" s="417">
        <f>SUM(K14,K16,K18,K20)</f>
        <v>0</v>
      </c>
      <c r="L21" s="418" t="s">
        <v>361</v>
      </c>
      <c r="M21" s="419">
        <f>SUM(M14,M16,M18,M20)</f>
        <v>0</v>
      </c>
      <c r="N21" s="420" t="s">
        <v>361</v>
      </c>
      <c r="O21" s="421"/>
      <c r="P21" s="365"/>
      <c r="R21" s="422"/>
      <c r="U21" s="472"/>
      <c r="V21" s="472"/>
      <c r="W21" s="472"/>
    </row>
    <row r="22" spans="1:23" ht="18" customHeight="1" thickBot="1" x14ac:dyDescent="0.25">
      <c r="A22" s="1323" t="s">
        <v>365</v>
      </c>
      <c r="B22" s="1323"/>
      <c r="C22" s="1323"/>
      <c r="D22" s="1323"/>
      <c r="E22" s="1323"/>
      <c r="F22" s="1323"/>
      <c r="G22" s="1323"/>
      <c r="H22" s="1323"/>
      <c r="I22" s="1323"/>
      <c r="J22" s="1323"/>
      <c r="K22" s="1323"/>
      <c r="L22" s="1323"/>
      <c r="M22" s="1323"/>
      <c r="N22" s="1323"/>
      <c r="O22" s="371"/>
      <c r="P22" s="371"/>
      <c r="U22" s="472"/>
      <c r="V22" s="472"/>
      <c r="W22" s="472"/>
    </row>
    <row r="23" spans="1:23" ht="18" customHeight="1" thickBot="1" x14ac:dyDescent="0.25">
      <c r="A23" s="1324" t="s">
        <v>366</v>
      </c>
      <c r="B23" s="1327" t="s">
        <v>367</v>
      </c>
      <c r="C23" s="1327"/>
      <c r="D23" s="1327"/>
      <c r="E23" s="1328" t="s">
        <v>368</v>
      </c>
      <c r="F23" s="1329"/>
      <c r="G23" s="1329"/>
      <c r="H23" s="1329"/>
      <c r="I23" s="1329"/>
      <c r="J23" s="1329"/>
      <c r="K23" s="1329"/>
      <c r="L23" s="1329"/>
      <c r="M23" s="1329"/>
      <c r="N23" s="1329"/>
      <c r="O23" s="1329"/>
      <c r="P23" s="1330"/>
      <c r="U23" s="472"/>
      <c r="V23" s="472"/>
      <c r="W23" s="472"/>
    </row>
    <row r="24" spans="1:23" ht="18" customHeight="1" x14ac:dyDescent="0.2">
      <c r="A24" s="1325"/>
      <c r="B24" s="423" t="s">
        <v>369</v>
      </c>
      <c r="C24" s="424" t="s">
        <v>370</v>
      </c>
      <c r="D24" s="423" t="s">
        <v>371</v>
      </c>
      <c r="E24" s="505">
        <f>R9</f>
        <v>0</v>
      </c>
      <c r="F24" s="503" t="s">
        <v>350</v>
      </c>
      <c r="G24" s="498">
        <f>使用申請書!H19</f>
        <v>0</v>
      </c>
      <c r="H24" s="496" t="s">
        <v>372</v>
      </c>
      <c r="I24" s="500">
        <f>使用申請書!N19</f>
        <v>0</v>
      </c>
      <c r="J24" s="496" t="s">
        <v>372</v>
      </c>
      <c r="K24" s="500">
        <f>使用申請書!T19</f>
        <v>0</v>
      </c>
      <c r="L24" s="496" t="s">
        <v>372</v>
      </c>
      <c r="M24" s="500">
        <f>使用申請書!Z19</f>
        <v>0</v>
      </c>
      <c r="N24" s="496" t="s">
        <v>372</v>
      </c>
      <c r="O24" s="500">
        <f>使用申請書!AF19</f>
        <v>0</v>
      </c>
      <c r="P24" s="497" t="s">
        <v>350</v>
      </c>
      <c r="U24" s="472"/>
      <c r="V24" s="472"/>
      <c r="W24" s="472"/>
    </row>
    <row r="25" spans="1:23" ht="18" customHeight="1" thickBot="1" x14ac:dyDescent="0.25">
      <c r="A25" s="1326"/>
      <c r="B25" s="425" t="s">
        <v>373</v>
      </c>
      <c r="C25" s="426" t="s">
        <v>374</v>
      </c>
      <c r="D25" s="426" t="s">
        <v>375</v>
      </c>
      <c r="E25" s="506">
        <f>R9</f>
        <v>0</v>
      </c>
      <c r="F25" s="504" t="s">
        <v>27</v>
      </c>
      <c r="G25" s="499">
        <f>使用申請書!J19</f>
        <v>0</v>
      </c>
      <c r="H25" s="494" t="s">
        <v>376</v>
      </c>
      <c r="I25" s="501">
        <f>使用申請書!P19</f>
        <v>0</v>
      </c>
      <c r="J25" s="494" t="s">
        <v>376</v>
      </c>
      <c r="K25" s="501">
        <f>使用申請書!V19</f>
        <v>0</v>
      </c>
      <c r="L25" s="494" t="s">
        <v>376</v>
      </c>
      <c r="M25" s="501">
        <f>使用申請書!AB19</f>
        <v>0</v>
      </c>
      <c r="N25" s="494" t="s">
        <v>376</v>
      </c>
      <c r="O25" s="502">
        <f>使用申請書!AH19</f>
        <v>0</v>
      </c>
      <c r="P25" s="495" t="s">
        <v>27</v>
      </c>
      <c r="U25" s="472"/>
      <c r="V25" s="472"/>
      <c r="W25" s="472"/>
    </row>
    <row r="26" spans="1:23" ht="18" customHeight="1" x14ac:dyDescent="0.2">
      <c r="A26" s="455" t="s">
        <v>403</v>
      </c>
      <c r="B26" s="1302">
        <v>500</v>
      </c>
      <c r="C26" s="1302">
        <v>950</v>
      </c>
      <c r="D26" s="1302">
        <v>1570</v>
      </c>
      <c r="E26" s="427"/>
      <c r="F26" s="428" t="s">
        <v>377</v>
      </c>
      <c r="G26" s="427"/>
      <c r="H26" s="428" t="s">
        <v>377</v>
      </c>
      <c r="I26" s="427"/>
      <c r="J26" s="428" t="s">
        <v>377</v>
      </c>
      <c r="K26" s="427"/>
      <c r="L26" s="428" t="s">
        <v>377</v>
      </c>
      <c r="M26" s="427"/>
      <c r="N26" s="428" t="s">
        <v>377</v>
      </c>
      <c r="O26" s="427"/>
      <c r="P26" s="429" t="s">
        <v>377</v>
      </c>
      <c r="Q26" s="430"/>
      <c r="R26" s="430"/>
      <c r="S26" s="431"/>
    </row>
    <row r="27" spans="1:23" ht="18" customHeight="1" x14ac:dyDescent="0.2">
      <c r="A27" s="454" t="s">
        <v>404</v>
      </c>
      <c r="B27" s="1303"/>
      <c r="C27" s="1303"/>
      <c r="D27" s="1303"/>
      <c r="E27" s="432" t="str">
        <f>IF(E26=0,"",IF(E26&lt;5,$B$26,IF(AND(E26&gt;=5,E26&lt;10),$C$26,IF(E26&gt;=10,$D$26))))</f>
        <v/>
      </c>
      <c r="F27" s="433" t="s">
        <v>378</v>
      </c>
      <c r="G27" s="432" t="str">
        <f>IF(G26=0,"",IF(G26&lt;5,$B$26,IF(AND(G26&gt;=5,G26&lt;10),$C$26,IF(G26&gt;=10,$D$26))))</f>
        <v/>
      </c>
      <c r="H27" s="433" t="s">
        <v>378</v>
      </c>
      <c r="I27" s="434" t="str">
        <f>IF(I26=0,"",IF(I26&lt;5,$B$26,IF(AND(I26&gt;=5,I26&lt;10),$C$26,IF(I26&gt;=10,$D$26))))</f>
        <v/>
      </c>
      <c r="J27" s="433" t="s">
        <v>378</v>
      </c>
      <c r="K27" s="434" t="str">
        <f>IF(K26=0,"",IF(K26&lt;5,$B$26,IF(AND(K26&gt;=5,K26&lt;10),$C$26,IF(K26&gt;=10,$D$26))))</f>
        <v/>
      </c>
      <c r="L27" s="433" t="s">
        <v>378</v>
      </c>
      <c r="M27" s="434" t="str">
        <f>IF(M26=0,"",IF(M26&lt;5,$B$26,IF(AND(M26&gt;=5,M26&lt;10),$C$26,IF(M26&gt;=10,$D$26))))</f>
        <v/>
      </c>
      <c r="N27" s="433" t="s">
        <v>378</v>
      </c>
      <c r="O27" s="434" t="str">
        <f>IF(O26=0,"",IF(O26&lt;5,$B$26,IF(AND(O26&gt;=5,O26&lt;10),$C$26,IF(O26&gt;=10,$D$26))))</f>
        <v/>
      </c>
      <c r="P27" s="435" t="s">
        <v>378</v>
      </c>
      <c r="Q27" s="436"/>
      <c r="R27" s="437">
        <f>SUM(E27:Q27)</f>
        <v>0</v>
      </c>
    </row>
    <row r="28" spans="1:23" ht="18" customHeight="1" x14ac:dyDescent="0.2">
      <c r="A28" s="453" t="s">
        <v>401</v>
      </c>
      <c r="B28" s="1303">
        <v>710</v>
      </c>
      <c r="C28" s="1303">
        <v>1570</v>
      </c>
      <c r="D28" s="1303">
        <v>1880</v>
      </c>
      <c r="E28" s="438">
        <f>日程!U23</f>
        <v>0</v>
      </c>
      <c r="F28" s="433" t="s">
        <v>377</v>
      </c>
      <c r="G28" s="438">
        <f>日程!U41</f>
        <v>0</v>
      </c>
      <c r="H28" s="433" t="s">
        <v>377</v>
      </c>
      <c r="I28" s="438">
        <f>日程!U59</f>
        <v>0</v>
      </c>
      <c r="J28" s="433" t="s">
        <v>377</v>
      </c>
      <c r="K28" s="490">
        <f>日程!U77</f>
        <v>0</v>
      </c>
      <c r="L28" s="433" t="s">
        <v>377</v>
      </c>
      <c r="M28" s="492">
        <f>日程!U95</f>
        <v>0</v>
      </c>
      <c r="N28" s="433" t="s">
        <v>377</v>
      </c>
      <c r="O28" s="492">
        <f>日程!U113</f>
        <v>0</v>
      </c>
      <c r="P28" s="435" t="s">
        <v>377</v>
      </c>
      <c r="Q28" s="436"/>
      <c r="R28" s="437"/>
    </row>
    <row r="29" spans="1:23" ht="18" customHeight="1" x14ac:dyDescent="0.2">
      <c r="A29" s="454" t="s">
        <v>402</v>
      </c>
      <c r="B29" s="1303"/>
      <c r="C29" s="1303"/>
      <c r="D29" s="1303"/>
      <c r="E29" s="432" t="str">
        <f>IF(E28=0,"",IF(E28&lt;5,$B$28,IF(AND(E28&gt;=5,E28&lt;10),$C$28,IF(E28&gt;=10,$D$28))))</f>
        <v/>
      </c>
      <c r="F29" s="433" t="s">
        <v>361</v>
      </c>
      <c r="G29" s="432" t="str">
        <f>IF(G28=0,"",IF(G28&lt;5,$B$28,IF(AND(G28&gt;=5,G28&lt;10),$C$28,IF(G28&gt;=10,$D$28))))</f>
        <v/>
      </c>
      <c r="H29" s="433" t="s">
        <v>361</v>
      </c>
      <c r="I29" s="434" t="str">
        <f>IF(I28=0,"",IF(I28&lt;5,$B$28,IF(AND(I28&gt;=5,I28&lt;10),$C$28,IF(I28&gt;=10,$D$28))))</f>
        <v/>
      </c>
      <c r="J29" s="433" t="s">
        <v>361</v>
      </c>
      <c r="K29" s="434" t="str">
        <f>IF(K28=0,"",IF(K28&lt;5,$B$28,IF(AND(K28&gt;=5,K28&lt;10),$C$28,IF(K28&gt;=10,$D$28))))</f>
        <v/>
      </c>
      <c r="L29" s="433" t="s">
        <v>361</v>
      </c>
      <c r="M29" s="434" t="str">
        <f>IF(M28=0,"",IF(M28&lt;5,$B$28,IF(AND(M28&gt;=5,M28&lt;10),$C$28,IF(M28&gt;=10,$D$28))))</f>
        <v/>
      </c>
      <c r="N29" s="433" t="s">
        <v>361</v>
      </c>
      <c r="O29" s="434" t="str">
        <f>IF(O28=0,"",IF(O28&lt;5,$B$28,IF(AND(O28&gt;=5,O28&lt;10),$C$28,IF(O28&gt;=10,$D$28))))</f>
        <v/>
      </c>
      <c r="P29" s="435" t="s">
        <v>361</v>
      </c>
      <c r="Q29" s="436"/>
      <c r="R29" s="437"/>
    </row>
    <row r="30" spans="1:23" ht="18" customHeight="1" x14ac:dyDescent="0.2">
      <c r="A30" s="1309" t="s">
        <v>379</v>
      </c>
      <c r="B30" s="1303">
        <v>710</v>
      </c>
      <c r="C30" s="1303">
        <v>1570</v>
      </c>
      <c r="D30" s="1303">
        <v>1880</v>
      </c>
      <c r="E30" s="438">
        <f>日程!V23</f>
        <v>0</v>
      </c>
      <c r="F30" s="433" t="s">
        <v>377</v>
      </c>
      <c r="G30" s="438">
        <f>日程!V41</f>
        <v>0</v>
      </c>
      <c r="H30" s="433" t="s">
        <v>377</v>
      </c>
      <c r="I30" s="438">
        <f>日程!V59</f>
        <v>0</v>
      </c>
      <c r="J30" s="433" t="s">
        <v>377</v>
      </c>
      <c r="K30" s="491">
        <f>日程!V77</f>
        <v>0</v>
      </c>
      <c r="L30" s="433" t="s">
        <v>377</v>
      </c>
      <c r="M30" s="491">
        <f>日程!V95</f>
        <v>0</v>
      </c>
      <c r="N30" s="433" t="s">
        <v>377</v>
      </c>
      <c r="O30" s="491">
        <f>日程!V113</f>
        <v>0</v>
      </c>
      <c r="P30" s="435" t="s">
        <v>377</v>
      </c>
      <c r="Q30" s="436"/>
      <c r="R30" s="437"/>
    </row>
    <row r="31" spans="1:23" ht="18" customHeight="1" x14ac:dyDescent="0.2">
      <c r="A31" s="1310"/>
      <c r="B31" s="1303"/>
      <c r="C31" s="1303"/>
      <c r="D31" s="1303"/>
      <c r="E31" s="432" t="str">
        <f>IF(E30=0,"",IF(E30&lt;5,$B$30,IF(AND(E30&gt;=5,E30&lt;10),$C$30,IF(E30&gt;=10,$D$30))))</f>
        <v/>
      </c>
      <c r="F31" s="433" t="s">
        <v>361</v>
      </c>
      <c r="G31" s="432" t="str">
        <f>IF(G30=0,"",IF(G30&lt;5,$B$30,IF(AND(G30&gt;=5,G30&lt;10),$C$30,IF(G30&gt;=10,$D$30))))</f>
        <v/>
      </c>
      <c r="H31" s="433" t="s">
        <v>361</v>
      </c>
      <c r="I31" s="434" t="str">
        <f>IF(I30=0,"",IF(I30&lt;5,$B$30,IF(AND(I30&gt;=5,I30&lt;10),$C$30,IF(I30&gt;=10,$D$30))))</f>
        <v/>
      </c>
      <c r="J31" s="433" t="s">
        <v>361</v>
      </c>
      <c r="K31" s="434" t="str">
        <f>IF(K30=0,"",IF(K30&lt;5,$B$30,IF(AND(K30&gt;=5,K30&lt;10),$C$30,IF(K30&gt;=10,$D$30))))</f>
        <v/>
      </c>
      <c r="L31" s="433" t="s">
        <v>361</v>
      </c>
      <c r="M31" s="434" t="str">
        <f>IF(M30=0,"",IF(M30&lt;5,$B$30,IF(AND(M30&gt;=5,M30&lt;10),$C$30,IF(M30&gt;=10,$D$30))))</f>
        <v/>
      </c>
      <c r="N31" s="433" t="s">
        <v>361</v>
      </c>
      <c r="O31" s="434" t="str">
        <f>IF(O30=0,"",IF(O30&lt;5,$B$30,IF(AND(O30&gt;=5,O30&lt;10),$C$30,IF(O30&gt;=10,$D$30))))</f>
        <v/>
      </c>
      <c r="P31" s="435" t="s">
        <v>361</v>
      </c>
      <c r="R31" s="437">
        <f>SUM(E31:Q31)</f>
        <v>0</v>
      </c>
    </row>
    <row r="32" spans="1:23" ht="18" customHeight="1" x14ac:dyDescent="0.2">
      <c r="A32" s="1311" t="s">
        <v>380</v>
      </c>
      <c r="B32" s="1313">
        <v>950</v>
      </c>
      <c r="C32" s="1313">
        <v>1990</v>
      </c>
      <c r="D32" s="1313">
        <v>2620</v>
      </c>
      <c r="E32" s="438">
        <f>日程!W23</f>
        <v>0</v>
      </c>
      <c r="F32" s="433" t="s">
        <v>377</v>
      </c>
      <c r="G32" s="438">
        <f>日程!W41</f>
        <v>0</v>
      </c>
      <c r="H32" s="433" t="s">
        <v>377</v>
      </c>
      <c r="I32" s="438">
        <f>日程!W59</f>
        <v>0</v>
      </c>
      <c r="J32" s="433" t="s">
        <v>377</v>
      </c>
      <c r="K32" s="492">
        <f>日程!W77</f>
        <v>0</v>
      </c>
      <c r="L32" s="433" t="s">
        <v>377</v>
      </c>
      <c r="M32" s="492">
        <f>日程!W95</f>
        <v>0</v>
      </c>
      <c r="N32" s="433" t="s">
        <v>377</v>
      </c>
      <c r="O32" s="492">
        <f>日程!W113</f>
        <v>0</v>
      </c>
      <c r="P32" s="435" t="s">
        <v>377</v>
      </c>
      <c r="Q32" s="436"/>
      <c r="R32" s="437" t="s">
        <v>467</v>
      </c>
    </row>
    <row r="33" spans="1:19" ht="18" customHeight="1" thickBot="1" x14ac:dyDescent="0.25">
      <c r="A33" s="1312"/>
      <c r="B33" s="1314"/>
      <c r="C33" s="1314"/>
      <c r="D33" s="1314"/>
      <c r="E33" s="439" t="str">
        <f>IF(E32=0,"",IF(E32&lt;5,$B$32,IF(AND(E32&gt;=5,E32&lt;10),$C$32,IF(E32&gt;=10,$D$32))))</f>
        <v/>
      </c>
      <c r="F33" s="440" t="s">
        <v>378</v>
      </c>
      <c r="G33" s="439" t="str">
        <f>IF(G32=0,"",IF(G32&lt;5,$B$32,IF(AND(G32&gt;=5,G32&lt;10),$C$32,IF(G32&gt;=10,$D$32))))</f>
        <v/>
      </c>
      <c r="H33" s="440" t="s">
        <v>378</v>
      </c>
      <c r="I33" s="439" t="str">
        <f>IF(I32=0,"",IF(I32&lt;5,$B$32,IF(AND(I32&gt;=5,I32&lt;10),$C$32,IF(I32&gt;=10,$D$32))))</f>
        <v/>
      </c>
      <c r="J33" s="440" t="s">
        <v>378</v>
      </c>
      <c r="K33" s="439" t="str">
        <f>IF(K32=0,"",IF(K32&lt;5,$B$32,IF(AND(K32&gt;=5,K32&lt;10),$C$32,IF(K32&gt;=10,$D$32))))</f>
        <v/>
      </c>
      <c r="L33" s="440" t="s">
        <v>378</v>
      </c>
      <c r="M33" s="439" t="str">
        <f>IF(M32=0,"",IF(M32&lt;5,$B$32,IF(AND(M32&gt;=5,M32&lt;10),$C$32,IF(M32&gt;=10,$D$32))))</f>
        <v/>
      </c>
      <c r="N33" s="440" t="s">
        <v>378</v>
      </c>
      <c r="O33" s="439" t="str">
        <f>IF(O32=0,"",IF(O32&lt;5,$B$32,IF(AND(O32&gt;=5,O32&lt;10),$C$32,IF(O32&gt;=10,$D$32))))</f>
        <v/>
      </c>
      <c r="P33" s="441" t="s">
        <v>378</v>
      </c>
      <c r="R33" s="512">
        <f>SUM(E34,G34,I34,K34,M34,O34)</f>
        <v>0</v>
      </c>
      <c r="S33" s="363" t="s">
        <v>465</v>
      </c>
    </row>
    <row r="34" spans="1:19" ht="18" customHeight="1" thickBot="1" x14ac:dyDescent="0.25">
      <c r="A34" s="442"/>
      <c r="B34" s="443"/>
      <c r="C34" s="1304" t="s">
        <v>364</v>
      </c>
      <c r="D34" s="1305"/>
      <c r="E34" s="415">
        <f>SUM(E27,E29,E31,E33)</f>
        <v>0</v>
      </c>
      <c r="F34" s="416" t="s">
        <v>361</v>
      </c>
      <c r="G34" s="417">
        <f>SUM(G27,G29,G31,G33)</f>
        <v>0</v>
      </c>
      <c r="H34" s="416" t="s">
        <v>361</v>
      </c>
      <c r="I34" s="417">
        <f>SUM(I27,I29,I31,I33)</f>
        <v>0</v>
      </c>
      <c r="J34" s="418" t="s">
        <v>361</v>
      </c>
      <c r="K34" s="417">
        <f>SUM(K27,K29,K31,K33)</f>
        <v>0</v>
      </c>
      <c r="L34" s="416" t="s">
        <v>361</v>
      </c>
      <c r="M34" s="417">
        <f>SUM(M27,M29,M31,M33)</f>
        <v>0</v>
      </c>
      <c r="N34" s="418" t="s">
        <v>361</v>
      </c>
      <c r="O34" s="417">
        <f>SUM(O27,O29,O31,O33)</f>
        <v>0</v>
      </c>
      <c r="P34" s="420" t="s">
        <v>361</v>
      </c>
    </row>
    <row r="35" spans="1:19" ht="28.5" customHeight="1" thickBot="1" x14ac:dyDescent="0.25">
      <c r="A35" s="1282" t="s">
        <v>381</v>
      </c>
      <c r="B35" s="1282"/>
      <c r="C35" s="1282"/>
      <c r="D35" s="1282"/>
      <c r="E35" s="1282"/>
      <c r="F35" s="1282"/>
      <c r="G35" s="1282"/>
      <c r="H35" s="1306">
        <f>SUM(E21,G21,I21,K21,M21,E34,G34,I34,K34,M34,O34)</f>
        <v>0</v>
      </c>
      <c r="I35" s="1307"/>
      <c r="J35" s="1307"/>
      <c r="K35" s="1308"/>
      <c r="L35" s="1286" t="s">
        <v>361</v>
      </c>
      <c r="M35" s="1286"/>
      <c r="N35" s="444"/>
      <c r="O35" s="444"/>
      <c r="P35" s="444"/>
    </row>
    <row r="36" spans="1:19" ht="18" customHeight="1" x14ac:dyDescent="0.2">
      <c r="A36" s="444"/>
      <c r="B36" s="444"/>
      <c r="C36" s="444"/>
      <c r="D36" s="444"/>
      <c r="E36" s="444"/>
      <c r="F36" s="444"/>
      <c r="G36" s="444"/>
      <c r="H36" s="466"/>
      <c r="I36" s="466"/>
      <c r="J36" s="466"/>
      <c r="K36" s="466"/>
      <c r="L36" s="457"/>
      <c r="M36" s="457"/>
      <c r="N36" s="444"/>
      <c r="O36" s="444"/>
      <c r="P36" s="444"/>
    </row>
    <row r="37" spans="1:19" ht="18" customHeight="1" thickBot="1" x14ac:dyDescent="0.25">
      <c r="A37" s="1292" t="s">
        <v>382</v>
      </c>
      <c r="B37" s="1292"/>
      <c r="C37" s="1292"/>
      <c r="D37" s="1292"/>
      <c r="E37" s="1292"/>
      <c r="F37" s="1292"/>
      <c r="G37" s="1292"/>
      <c r="H37" s="1292"/>
      <c r="I37" s="1292"/>
      <c r="J37" s="1292"/>
      <c r="K37" s="1292"/>
      <c r="L37" s="1292"/>
      <c r="M37" s="1292"/>
      <c r="N37" s="1292"/>
      <c r="O37" s="371"/>
      <c r="P37" s="371"/>
    </row>
    <row r="38" spans="1:19" ht="18" customHeight="1" thickBot="1" x14ac:dyDescent="0.25">
      <c r="A38" s="1299" t="s">
        <v>383</v>
      </c>
      <c r="B38" s="1300"/>
      <c r="C38" s="1300"/>
      <c r="D38" s="1300"/>
      <c r="E38" s="1300"/>
      <c r="F38" s="1300"/>
      <c r="G38" s="1300"/>
      <c r="H38" s="1300"/>
      <c r="I38" s="1300" t="s">
        <v>384</v>
      </c>
      <c r="J38" s="1300"/>
      <c r="K38" s="1300" t="s">
        <v>385</v>
      </c>
      <c r="L38" s="1300"/>
      <c r="M38" s="1300" t="s">
        <v>386</v>
      </c>
      <c r="N38" s="1300"/>
      <c r="O38" s="1300"/>
      <c r="P38" s="1301"/>
    </row>
    <row r="39" spans="1:19" ht="21.75" customHeight="1" x14ac:dyDescent="0.2">
      <c r="A39" s="1293">
        <f>研修材料!B60</f>
        <v>0</v>
      </c>
      <c r="B39" s="1294"/>
      <c r="C39" s="1294"/>
      <c r="D39" s="1294"/>
      <c r="E39" s="1294"/>
      <c r="F39" s="1294"/>
      <c r="G39" s="1294"/>
      <c r="H39" s="1294"/>
      <c r="I39" s="1295" t="str">
        <f>IFERROR(VLOOKUP(A39,B50:K57,10,FALSE),"")</f>
        <v/>
      </c>
      <c r="J39" s="1295"/>
      <c r="K39" s="1296">
        <f>研修材料!I60</f>
        <v>0</v>
      </c>
      <c r="L39" s="1296"/>
      <c r="M39" s="1297" t="str">
        <f t="shared" ref="M39:M44" si="0">IFERROR((I39*K39),"")</f>
        <v/>
      </c>
      <c r="N39" s="1298"/>
      <c r="O39" s="1298"/>
      <c r="P39" s="479" t="s">
        <v>387</v>
      </c>
    </row>
    <row r="40" spans="1:19" ht="21.75" customHeight="1" x14ac:dyDescent="0.2">
      <c r="A40" s="1275">
        <f>研修材料!B61</f>
        <v>0</v>
      </c>
      <c r="B40" s="1276"/>
      <c r="C40" s="1276"/>
      <c r="D40" s="1276"/>
      <c r="E40" s="1276"/>
      <c r="F40" s="1276"/>
      <c r="G40" s="1276"/>
      <c r="H40" s="1276"/>
      <c r="I40" s="1277" t="str">
        <f>IFERROR(VLOOKUP(A40,B50:K57,10,FALSE),"")</f>
        <v/>
      </c>
      <c r="J40" s="1277"/>
      <c r="K40" s="1278">
        <f>研修材料!I61</f>
        <v>0</v>
      </c>
      <c r="L40" s="1279"/>
      <c r="M40" s="1280" t="str">
        <f t="shared" si="0"/>
        <v/>
      </c>
      <c r="N40" s="1281"/>
      <c r="O40" s="1281"/>
      <c r="P40" s="480" t="s">
        <v>387</v>
      </c>
    </row>
    <row r="41" spans="1:19" ht="21.75" customHeight="1" x14ac:dyDescent="0.2">
      <c r="A41" s="1275">
        <f>研修材料!B62</f>
        <v>0</v>
      </c>
      <c r="B41" s="1276"/>
      <c r="C41" s="1276"/>
      <c r="D41" s="1276"/>
      <c r="E41" s="1276"/>
      <c r="F41" s="1276"/>
      <c r="G41" s="1276"/>
      <c r="H41" s="1276"/>
      <c r="I41" s="1277" t="str">
        <f>IFERROR(VLOOKUP(A41,B50:K58,10,FALSE),"")</f>
        <v/>
      </c>
      <c r="J41" s="1277"/>
      <c r="K41" s="1278">
        <f>研修材料!I62</f>
        <v>0</v>
      </c>
      <c r="L41" s="1279"/>
      <c r="M41" s="1280" t="str">
        <f t="shared" si="0"/>
        <v/>
      </c>
      <c r="N41" s="1281"/>
      <c r="O41" s="1281"/>
      <c r="P41" s="480" t="s">
        <v>387</v>
      </c>
    </row>
    <row r="42" spans="1:19" ht="21.75" customHeight="1" x14ac:dyDescent="0.2">
      <c r="A42" s="1275">
        <f>研修材料!B63</f>
        <v>0</v>
      </c>
      <c r="B42" s="1276"/>
      <c r="C42" s="1276"/>
      <c r="D42" s="1276"/>
      <c r="E42" s="1276"/>
      <c r="F42" s="1276"/>
      <c r="G42" s="1276"/>
      <c r="H42" s="1276"/>
      <c r="I42" s="1277" t="str">
        <f>IFERROR(VLOOKUP(A42,B51:K59,10,FALSE),"")</f>
        <v/>
      </c>
      <c r="J42" s="1277"/>
      <c r="K42" s="1278">
        <f>研修材料!I63</f>
        <v>0</v>
      </c>
      <c r="L42" s="1279"/>
      <c r="M42" s="1280" t="str">
        <f t="shared" si="0"/>
        <v/>
      </c>
      <c r="N42" s="1281"/>
      <c r="O42" s="1281"/>
      <c r="P42" s="480" t="s">
        <v>387</v>
      </c>
    </row>
    <row r="43" spans="1:19" ht="21.75" customHeight="1" x14ac:dyDescent="0.2">
      <c r="A43" s="1275">
        <f>研修材料!B64</f>
        <v>0</v>
      </c>
      <c r="B43" s="1276"/>
      <c r="C43" s="1276"/>
      <c r="D43" s="1276"/>
      <c r="E43" s="1276"/>
      <c r="F43" s="1276"/>
      <c r="G43" s="1276"/>
      <c r="H43" s="1276"/>
      <c r="I43" s="1277" t="str">
        <f>IFERROR(VLOOKUP(A43,B51:K60,10,FALSE),"")</f>
        <v/>
      </c>
      <c r="J43" s="1277"/>
      <c r="K43" s="1278">
        <f>研修材料!I64</f>
        <v>0</v>
      </c>
      <c r="L43" s="1279"/>
      <c r="M43" s="1280" t="str">
        <f t="shared" si="0"/>
        <v/>
      </c>
      <c r="N43" s="1281"/>
      <c r="O43" s="1281"/>
      <c r="P43" s="480" t="s">
        <v>387</v>
      </c>
    </row>
    <row r="44" spans="1:19" ht="21.75" customHeight="1" x14ac:dyDescent="0.2">
      <c r="A44" s="1275">
        <f>研修材料!B65</f>
        <v>0</v>
      </c>
      <c r="B44" s="1276"/>
      <c r="C44" s="1276"/>
      <c r="D44" s="1276"/>
      <c r="E44" s="1276"/>
      <c r="F44" s="1276"/>
      <c r="G44" s="1276"/>
      <c r="H44" s="1276"/>
      <c r="I44" s="1277" t="str">
        <f>IFERROR(VLOOKUP(A44,B51:K61,10,FALSE),"")</f>
        <v/>
      </c>
      <c r="J44" s="1277"/>
      <c r="K44" s="1278">
        <f>研修材料!I65</f>
        <v>0</v>
      </c>
      <c r="L44" s="1279"/>
      <c r="M44" s="1280" t="str">
        <f t="shared" si="0"/>
        <v/>
      </c>
      <c r="N44" s="1281"/>
      <c r="O44" s="1281"/>
      <c r="P44" s="480" t="s">
        <v>387</v>
      </c>
    </row>
    <row r="45" spans="1:19" ht="21.75" customHeight="1" thickBot="1" x14ac:dyDescent="0.25">
      <c r="A45" s="1275">
        <f>研修材料!B66</f>
        <v>0</v>
      </c>
      <c r="B45" s="1276"/>
      <c r="C45" s="1276"/>
      <c r="D45" s="1276"/>
      <c r="E45" s="1276"/>
      <c r="F45" s="1276"/>
      <c r="G45" s="1276"/>
      <c r="H45" s="1276"/>
      <c r="I45" s="1287" t="str">
        <f>IFERROR(VLOOKUP(A45,B51:K62,10,FALSE),"")</f>
        <v/>
      </c>
      <c r="J45" s="1287"/>
      <c r="K45" s="1288">
        <f>研修材料!I66</f>
        <v>0</v>
      </c>
      <c r="L45" s="1289"/>
      <c r="M45" s="1290" t="str">
        <f t="shared" ref="M45" si="1">IFERROR((I45*K45),"")</f>
        <v/>
      </c>
      <c r="N45" s="1291"/>
      <c r="O45" s="1291"/>
      <c r="P45" s="481" t="s">
        <v>387</v>
      </c>
    </row>
    <row r="46" spans="1:19" ht="28.5" customHeight="1" thickBot="1" x14ac:dyDescent="0.25">
      <c r="A46" s="1282" t="s">
        <v>388</v>
      </c>
      <c r="B46" s="1282"/>
      <c r="C46" s="1282"/>
      <c r="D46" s="1282"/>
      <c r="E46" s="1282"/>
      <c r="F46" s="1282"/>
      <c r="G46" s="1282"/>
      <c r="H46" s="1283">
        <f>SUM(M39:O45)</f>
        <v>0</v>
      </c>
      <c r="I46" s="1284"/>
      <c r="J46" s="1284"/>
      <c r="K46" s="1285"/>
      <c r="L46" s="1286" t="s">
        <v>361</v>
      </c>
      <c r="M46" s="1286"/>
      <c r="N46" s="444"/>
      <c r="O46" s="444"/>
      <c r="P46" s="444"/>
    </row>
    <row r="47" spans="1:19" ht="18" customHeight="1" x14ac:dyDescent="0.2">
      <c r="A47" s="445"/>
      <c r="B47" s="445"/>
      <c r="C47" s="445"/>
      <c r="D47" s="445"/>
      <c r="E47" s="445"/>
      <c r="F47" s="445"/>
      <c r="G47" s="445"/>
      <c r="H47" s="445"/>
      <c r="I47" s="445"/>
      <c r="J47" s="445"/>
      <c r="K47" s="445"/>
      <c r="L47" s="445"/>
      <c r="M47" s="445"/>
      <c r="N47" s="445"/>
      <c r="O47" s="445"/>
      <c r="P47" s="445"/>
    </row>
    <row r="48" spans="1:19" ht="18" hidden="1" customHeight="1" x14ac:dyDescent="0.2"/>
    <row r="49" spans="1:13" ht="18" hidden="1" customHeight="1" x14ac:dyDescent="0.2">
      <c r="A49" s="363" t="s">
        <v>428</v>
      </c>
      <c r="B49" s="465" t="s">
        <v>408</v>
      </c>
      <c r="K49" s="465" t="s">
        <v>406</v>
      </c>
      <c r="L49" s="465" t="s">
        <v>407</v>
      </c>
      <c r="M49" s="465" t="s">
        <v>410</v>
      </c>
    </row>
    <row r="50" spans="1:13" ht="18" hidden="1" customHeight="1" x14ac:dyDescent="0.2">
      <c r="A50" s="363">
        <v>2</v>
      </c>
      <c r="B50" s="1272" t="s">
        <v>486</v>
      </c>
      <c r="C50" s="1273"/>
      <c r="D50" s="1273"/>
      <c r="E50" s="1273"/>
      <c r="F50" s="1273"/>
      <c r="G50" s="1273"/>
      <c r="H50" s="1273"/>
      <c r="I50" s="1273"/>
      <c r="J50" s="1274"/>
      <c r="K50" s="464">
        <v>30</v>
      </c>
      <c r="L50" s="463">
        <f>研修材料!I61</f>
        <v>0</v>
      </c>
      <c r="M50" s="463">
        <f t="shared" ref="M50:M57" si="2">K50*L50</f>
        <v>0</v>
      </c>
    </row>
    <row r="51" spans="1:13" ht="18" hidden="1" customHeight="1" x14ac:dyDescent="0.2">
      <c r="A51" s="363">
        <v>12</v>
      </c>
      <c r="B51" s="463" t="s">
        <v>420</v>
      </c>
      <c r="K51" s="463">
        <v>200</v>
      </c>
      <c r="L51" s="463" t="e">
        <f>研修材料!#REF!</f>
        <v>#REF!</v>
      </c>
      <c r="M51" s="463" t="e">
        <f t="shared" si="2"/>
        <v>#REF!</v>
      </c>
    </row>
    <row r="52" spans="1:13" hidden="1" x14ac:dyDescent="0.2">
      <c r="A52" s="363">
        <v>13</v>
      </c>
      <c r="B52" s="463" t="s">
        <v>409</v>
      </c>
      <c r="K52" s="463">
        <v>230</v>
      </c>
      <c r="L52" s="463" t="e">
        <f>研修材料!#REF!</f>
        <v>#REF!</v>
      </c>
      <c r="M52" s="463" t="e">
        <f t="shared" si="2"/>
        <v>#REF!</v>
      </c>
    </row>
    <row r="53" spans="1:13" hidden="1" x14ac:dyDescent="0.2">
      <c r="A53" s="363">
        <v>14</v>
      </c>
      <c r="B53" s="463" t="s">
        <v>411</v>
      </c>
      <c r="K53" s="463">
        <v>320</v>
      </c>
      <c r="L53" s="463" t="e">
        <f>研修材料!#REF!</f>
        <v>#REF!</v>
      </c>
      <c r="M53" s="463" t="e">
        <f t="shared" si="2"/>
        <v>#REF!</v>
      </c>
    </row>
    <row r="54" spans="1:13" hidden="1" x14ac:dyDescent="0.2">
      <c r="A54" s="363">
        <v>15</v>
      </c>
      <c r="B54" s="463" t="s">
        <v>412</v>
      </c>
      <c r="K54" s="463">
        <v>50</v>
      </c>
      <c r="L54" s="463" t="e">
        <f>研修材料!#REF!</f>
        <v>#REF!</v>
      </c>
      <c r="M54" s="463" t="e">
        <f t="shared" si="2"/>
        <v>#REF!</v>
      </c>
    </row>
    <row r="55" spans="1:13" hidden="1" x14ac:dyDescent="0.2">
      <c r="A55" s="363">
        <v>16</v>
      </c>
      <c r="B55" s="463" t="s">
        <v>413</v>
      </c>
      <c r="K55" s="463">
        <v>500</v>
      </c>
      <c r="L55" s="463" t="e">
        <f>研修材料!#REF!</f>
        <v>#REF!</v>
      </c>
      <c r="M55" s="463" t="e">
        <f t="shared" si="2"/>
        <v>#REF!</v>
      </c>
    </row>
    <row r="56" spans="1:13" hidden="1" x14ac:dyDescent="0.2">
      <c r="A56" s="363">
        <v>17</v>
      </c>
      <c r="B56" s="463" t="s">
        <v>414</v>
      </c>
      <c r="K56" s="463">
        <v>340</v>
      </c>
      <c r="L56" s="463" t="e">
        <f>研修材料!#REF!</f>
        <v>#REF!</v>
      </c>
      <c r="M56" s="463" t="e">
        <f t="shared" si="2"/>
        <v>#REF!</v>
      </c>
    </row>
    <row r="57" spans="1:13" hidden="1" x14ac:dyDescent="0.2">
      <c r="A57" s="363">
        <v>18</v>
      </c>
      <c r="B57" s="463" t="s">
        <v>415</v>
      </c>
      <c r="K57" s="463">
        <v>20</v>
      </c>
      <c r="L57" s="463" t="e">
        <f>研修材料!#REF!</f>
        <v>#REF!</v>
      </c>
      <c r="M57" s="463" t="e">
        <f t="shared" si="2"/>
        <v>#REF!</v>
      </c>
    </row>
    <row r="58" spans="1:13" hidden="1" x14ac:dyDescent="0.2"/>
  </sheetData>
  <sheetProtection algorithmName="SHA-512" hashValue="eiEWFP2GRMgu8k3xDHq5VUQRnvyipS5Wm4rw3YIncPpNoV3BwhA6J35RXYAkx9LatUco06PBUacRKnK9G4pZxg==" saltValue="njgyO/nfPKuwdiBE54pz4g==" spinCount="100000" sheet="1" objects="1" scenarios="1"/>
  <mergeCells count="80">
    <mergeCell ref="I7:N7"/>
    <mergeCell ref="A2:P2"/>
    <mergeCell ref="I4:J4"/>
    <mergeCell ref="K4:P4"/>
    <mergeCell ref="A5:F5"/>
    <mergeCell ref="I6:N6"/>
    <mergeCell ref="I8:N8"/>
    <mergeCell ref="A9:N9"/>
    <mergeCell ref="A10:B11"/>
    <mergeCell ref="C10:D11"/>
    <mergeCell ref="A12:B12"/>
    <mergeCell ref="C12:D12"/>
    <mergeCell ref="A13:B14"/>
    <mergeCell ref="C13:D14"/>
    <mergeCell ref="A15:B16"/>
    <mergeCell ref="C15:D16"/>
    <mergeCell ref="A17:B18"/>
    <mergeCell ref="C17:D18"/>
    <mergeCell ref="A19:B20"/>
    <mergeCell ref="C19:D20"/>
    <mergeCell ref="C21:D21"/>
    <mergeCell ref="A22:N22"/>
    <mergeCell ref="A23:A25"/>
    <mergeCell ref="B23:D23"/>
    <mergeCell ref="E23:P23"/>
    <mergeCell ref="C34:D34"/>
    <mergeCell ref="A35:G35"/>
    <mergeCell ref="H35:K35"/>
    <mergeCell ref="L35:M35"/>
    <mergeCell ref="A30:A31"/>
    <mergeCell ref="B30:B31"/>
    <mergeCell ref="C30:C31"/>
    <mergeCell ref="D30:D31"/>
    <mergeCell ref="A32:A33"/>
    <mergeCell ref="B32:B33"/>
    <mergeCell ref="C32:C33"/>
    <mergeCell ref="D32:D33"/>
    <mergeCell ref="B26:B27"/>
    <mergeCell ref="C26:C27"/>
    <mergeCell ref="D26:D27"/>
    <mergeCell ref="B28:B29"/>
    <mergeCell ref="C28:C29"/>
    <mergeCell ref="D28:D29"/>
    <mergeCell ref="A40:H40"/>
    <mergeCell ref="I40:J40"/>
    <mergeCell ref="K40:L40"/>
    <mergeCell ref="M40:O40"/>
    <mergeCell ref="A37:N37"/>
    <mergeCell ref="A39:H39"/>
    <mergeCell ref="I39:J39"/>
    <mergeCell ref="K39:L39"/>
    <mergeCell ref="M39:O39"/>
    <mergeCell ref="A38:H38"/>
    <mergeCell ref="I38:J38"/>
    <mergeCell ref="K38:L38"/>
    <mergeCell ref="M38:P38"/>
    <mergeCell ref="A41:H41"/>
    <mergeCell ref="I41:J41"/>
    <mergeCell ref="K41:L41"/>
    <mergeCell ref="M41:O41"/>
    <mergeCell ref="A42:H42"/>
    <mergeCell ref="I42:J42"/>
    <mergeCell ref="K42:L42"/>
    <mergeCell ref="M42:O42"/>
    <mergeCell ref="B50:J50"/>
    <mergeCell ref="A43:H43"/>
    <mergeCell ref="I43:J43"/>
    <mergeCell ref="K43:L43"/>
    <mergeCell ref="M43:O43"/>
    <mergeCell ref="A46:G46"/>
    <mergeCell ref="H46:K46"/>
    <mergeCell ref="L46:M46"/>
    <mergeCell ref="A44:H44"/>
    <mergeCell ref="I44:J44"/>
    <mergeCell ref="K44:L44"/>
    <mergeCell ref="M44:O44"/>
    <mergeCell ref="A45:H45"/>
    <mergeCell ref="I45:J45"/>
    <mergeCell ref="K45:L45"/>
    <mergeCell ref="M45:O45"/>
  </mergeCells>
  <phoneticPr fontId="3"/>
  <conditionalFormatting sqref="E10:E21">
    <cfRule type="expression" dxfId="23" priority="34">
      <formula>$T$9&lt;1</formula>
    </cfRule>
  </conditionalFormatting>
  <conditionalFormatting sqref="E12:E13 G12:G13 I12:I13 K12:K13 M12:M13 E15 G15 I15 K15 M15 E17 G17 I17 K17 M17 E19 G19 I19 K19 M19">
    <cfRule type="cellIs" dxfId="22" priority="29" operator="equal">
      <formula>0</formula>
    </cfRule>
  </conditionalFormatting>
  <conditionalFormatting sqref="E26 G26 I26 K26 M26 O26 E28 G28 I28 E30 G30 I30 E32 G32 I32">
    <cfRule type="cellIs" dxfId="21" priority="28" operator="equal">
      <formula>0</formula>
    </cfRule>
  </conditionalFormatting>
  <conditionalFormatting sqref="G10:G21">
    <cfRule type="expression" dxfId="20" priority="33">
      <formula>$T$9&lt;2</formula>
    </cfRule>
  </conditionalFormatting>
  <conditionalFormatting sqref="G26:G34">
    <cfRule type="expression" dxfId="19" priority="39">
      <formula>$S$9&lt;2</formula>
    </cfRule>
  </conditionalFormatting>
  <conditionalFormatting sqref="I10:I21">
    <cfRule type="expression" dxfId="18" priority="32">
      <formula>$T$9&lt;3</formula>
    </cfRule>
  </conditionalFormatting>
  <conditionalFormatting sqref="I26:I34">
    <cfRule type="expression" dxfId="17" priority="38">
      <formula>$S$9&lt;3</formula>
    </cfRule>
  </conditionalFormatting>
  <conditionalFormatting sqref="K10:K21">
    <cfRule type="expression" dxfId="16" priority="31">
      <formula>$T$9&lt;4</formula>
    </cfRule>
  </conditionalFormatting>
  <conditionalFormatting sqref="K26:K27">
    <cfRule type="expression" dxfId="15" priority="37">
      <formula>$S$9&lt;4</formula>
    </cfRule>
  </conditionalFormatting>
  <conditionalFormatting sqref="M10:M21">
    <cfRule type="expression" dxfId="14" priority="30">
      <formula>$T$9&lt;5</formula>
    </cfRule>
  </conditionalFormatting>
  <conditionalFormatting sqref="M26:M27">
    <cfRule type="expression" dxfId="13" priority="36">
      <formula>$S$9&lt;5</formula>
    </cfRule>
  </conditionalFormatting>
  <conditionalFormatting sqref="O26:O27">
    <cfRule type="expression" dxfId="12" priority="35">
      <formula>$S$9&lt;6</formula>
    </cfRule>
  </conditionalFormatting>
  <conditionalFormatting sqref="K29">
    <cfRule type="expression" dxfId="11" priority="12">
      <formula>$S$9&lt;3</formula>
    </cfRule>
  </conditionalFormatting>
  <conditionalFormatting sqref="K31">
    <cfRule type="expression" dxfId="10" priority="11">
      <formula>$S$9&lt;3</formula>
    </cfRule>
  </conditionalFormatting>
  <conditionalFormatting sqref="K33">
    <cfRule type="expression" dxfId="9" priority="10">
      <formula>$S$9&lt;3</formula>
    </cfRule>
  </conditionalFormatting>
  <conditionalFormatting sqref="M29">
    <cfRule type="expression" dxfId="8" priority="9">
      <formula>$S$9&lt;3</formula>
    </cfRule>
  </conditionalFormatting>
  <conditionalFormatting sqref="M31">
    <cfRule type="expression" dxfId="7" priority="8">
      <formula>$S$9&lt;3</formula>
    </cfRule>
  </conditionalFormatting>
  <conditionalFormatting sqref="M33">
    <cfRule type="expression" dxfId="6" priority="7">
      <formula>$S$9&lt;3</formula>
    </cfRule>
  </conditionalFormatting>
  <conditionalFormatting sqref="K34">
    <cfRule type="expression" dxfId="5" priority="6">
      <formula>$S$9&lt;3</formula>
    </cfRule>
  </conditionalFormatting>
  <conditionalFormatting sqref="M34">
    <cfRule type="expression" dxfId="4" priority="5">
      <formula>$S$9&lt;3</formula>
    </cfRule>
  </conditionalFormatting>
  <conditionalFormatting sqref="O34">
    <cfRule type="expression" dxfId="3" priority="4">
      <formula>$S$9&lt;3</formula>
    </cfRule>
  </conditionalFormatting>
  <conditionalFormatting sqref="O29">
    <cfRule type="expression" dxfId="2" priority="3">
      <formula>$S$9&lt;3</formula>
    </cfRule>
  </conditionalFormatting>
  <conditionalFormatting sqref="O31">
    <cfRule type="expression" dxfId="1" priority="2">
      <formula>$S$9&lt;3</formula>
    </cfRule>
  </conditionalFormatting>
  <conditionalFormatting sqref="O33">
    <cfRule type="expression" dxfId="0" priority="1">
      <formula>$S$9&lt;3</formula>
    </cfRule>
  </conditionalFormatting>
  <printOptions horizontalCentered="1" verticalCentered="1"/>
  <pageMargins left="0.59055118110236227" right="0.27559055118110237" top="0.39370078740157483" bottom="0.19685039370078741"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6815F3C1B9504BB39946C25884BC4B" ma:contentTypeVersion="16" ma:contentTypeDescription="新しいドキュメントを作成します。" ma:contentTypeScope="" ma:versionID="88fd027599c0a912f9d3bd5395b27abf">
  <xsd:schema xmlns:xsd="http://www.w3.org/2001/XMLSchema" xmlns:xs="http://www.w3.org/2001/XMLSchema" xmlns:p="http://schemas.microsoft.com/office/2006/metadata/properties" xmlns:ns2="3ce8255e-9951-4a6d-a4a4-819812f7b8cd" xmlns:ns3="051023c0-d3df-4a36-96dd-c378bcf65bfa" targetNamespace="http://schemas.microsoft.com/office/2006/metadata/properties" ma:root="true" ma:fieldsID="5b88e047d5aff4ea0b33d3b371a1f94b" ns2:_="" ns3:_="">
    <xsd:import namespace="3ce8255e-9951-4a6d-a4a4-819812f7b8cd"/>
    <xsd:import namespace="051023c0-d3df-4a36-96dd-c378bcf65bf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8255e-9951-4a6d-a4a4-819812f7b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1023c0-d3df-4a36-96dd-c378bcf65bfa"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63a6f32c-1ffa-4419-9591-c5ebadbc939d}" ma:internalName="TaxCatchAll" ma:showField="CatchAllData" ma:web="051023c0-d3df-4a36-96dd-c378bcf65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492B2D-4BF0-4B3C-9971-8FDD6984F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8255e-9951-4a6d-a4a4-819812f7b8cd"/>
    <ds:schemaRef ds:uri="051023c0-d3df-4a36-96dd-c378bcf65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02BD84-E28A-408A-9839-BA664350C7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使用申請書</vt:lpstr>
      <vt:lpstr>名簿</vt:lpstr>
      <vt:lpstr>日程</vt:lpstr>
      <vt:lpstr>食物アレルギー（団体責任者用）</vt:lpstr>
      <vt:lpstr>食物アレルギー（個人用）</vt:lpstr>
      <vt:lpstr>食物アレルギー（個人用２）</vt:lpstr>
      <vt:lpstr>食事</vt:lpstr>
      <vt:lpstr>研修材料</vt:lpstr>
      <vt:lpstr>施設使用料見積書</vt:lpstr>
      <vt:lpstr>研修材料!Print_Area</vt:lpstr>
      <vt:lpstr>使用申請書!Print_Area</vt:lpstr>
      <vt:lpstr>施設使用料見積書!Print_Area</vt:lpstr>
      <vt:lpstr>食事!Print_Area</vt:lpstr>
      <vt:lpstr>'食物アレルギー（個人用）'!Print_Area</vt:lpstr>
      <vt:lpstr>'食物アレルギー（個人用２）'!Print_Area</vt:lpstr>
      <vt:lpstr>'食物アレルギー（団体責任者用）'!Print_Area</vt:lpstr>
      <vt:lpstr>日程!Print_Area</vt:lpstr>
      <vt:lpstr>名簿!Print_Area</vt:lpstr>
      <vt:lpstr>研修材料!Print_Titles</vt:lpstr>
      <vt:lpstr>日程!Print_Titles</vt:lpstr>
      <vt:lpstr>名簿!Print_Titles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expert</dc:creator>
  <cp:keywords/>
  <dc:description/>
  <cp:lastModifiedBy>林 健太郎</cp:lastModifiedBy>
  <cp:revision/>
  <cp:lastPrinted>2025-03-27T01:19:06Z</cp:lastPrinted>
  <dcterms:created xsi:type="dcterms:W3CDTF">2015-09-04T01:36:33Z</dcterms:created>
  <dcterms:modified xsi:type="dcterms:W3CDTF">2025-03-27T01:44:44Z</dcterms:modified>
  <cp:category/>
  <cp:contentStatus/>
</cp:coreProperties>
</file>